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1"/>
  </bookViews>
  <sheets>
    <sheet name="Arkusz1" sheetId="1" r:id="rId1"/>
    <sheet name="wydatki" sheetId="2" r:id="rId2"/>
  </sheets>
  <definedNames>
    <definedName name="_xlnm.Print_Area" localSheetId="1">'wydatki'!$A$8:$M$191</definedName>
  </definedNames>
  <calcPr fullCalcOnLoad="1"/>
</workbook>
</file>

<file path=xl/sharedStrings.xml><?xml version="1.0" encoding="utf-8"?>
<sst xmlns="http://schemas.openxmlformats.org/spreadsheetml/2006/main" count="479" uniqueCount="172">
  <si>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</si>
  <si>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</si>
  <si>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</si>
  <si>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</si>
  <si>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</si>
  <si>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</si>
  <si>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</si>
  <si>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</si>
  <si>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</si>
  <si>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</si>
  <si>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</si>
  <si>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</si>
  <si>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</si>
  <si>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</si>
  <si>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</si>
  <si>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</si>
  <si>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</si>
  <si>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</si>
  <si>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</si>
  <si>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</si>
  <si>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</si>
  <si>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</si>
  <si>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</si>
  <si>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</si>
  <si>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</si>
  <si>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</si>
  <si>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</si>
  <si>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</si>
  <si>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</si>
  <si>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</si>
  <si>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</si>
  <si>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</si>
  <si>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</si>
  <si>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</si>
  <si>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</si>
  <si>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</si>
  <si>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</si>
  <si>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</si>
  <si>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</si>
  <si>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</si>
  <si>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</si>
  <si>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</si>
  <si>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</si>
  <si>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</si>
  <si>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</si>
  <si>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</si>
  <si>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</si>
  <si>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</si>
  <si>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</si>
  <si>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</si>
  <si>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</si>
  <si>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</si>
  <si>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</si>
  <si>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</si>
  <si>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</si>
  <si>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</si>
  <si>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</si>
  <si>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</si>
  <si>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</si>
  <si>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</si>
  <si>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</si>
  <si>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</si>
  <si>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</si>
  <si>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</si>
  <si>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</si>
  <si>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</si>
  <si>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</si>
  <si>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</si>
  <si>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</si>
  <si>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</si>
  <si>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</si>
  <si>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</si>
  <si>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</si>
  <si>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</si>
  <si>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</si>
  <si>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</si>
  <si>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</si>
  <si>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</si>
  <si>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</si>
  <si>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</si>
  <si>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</si>
  <si>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</si>
  <si>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</si>
  <si>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</si>
  <si>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</si>
  <si>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</si>
  <si>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</si>
  <si>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</si>
  <si>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</si>
  <si>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</si>
  <si>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</si>
  <si>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</si>
  <si>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</si>
  <si>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</si>
  <si>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</si>
  <si>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</si>
  <si>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</si>
  <si>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</si>
  <si>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</si>
  <si>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</si>
  <si>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</si>
  <si>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</si>
  <si>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</si>
  <si>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</si>
  <si>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</si>
  <si>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</si>
  <si>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</si>
  <si>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</si>
  <si>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</si>
  <si>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</si>
  <si>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</si>
  <si>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</si>
  <si>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</si>
  <si>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</si>
  <si>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</si>
  <si>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</si>
  <si>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</si>
  <si>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</si>
  <si>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</si>
  <si>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</si>
  <si>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</si>
  <si>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</si>
  <si>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</si>
  <si>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</si>
  <si>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</si>
  <si>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</si>
  <si>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</si>
  <si>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</si>
  <si>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</si>
  <si>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</si>
  <si>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</si>
  <si>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</si>
  <si>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</si>
  <si>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</si>
  <si>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</si>
  <si>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</si>
  <si>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</si>
  <si>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</si>
  <si>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</si>
  <si>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</si>
  <si>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</si>
  <si>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</si>
  <si>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</si>
  <si>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</si>
  <si>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</si>
  <si>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</si>
  <si>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</si>
  <si>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</si>
  <si>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</si>
  <si>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</si>
  <si>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</si>
  <si>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</si>
  <si>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</si>
  <si>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</si>
  <si>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</si>
  <si>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</si>
  <si>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</si>
  <si>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</si>
  <si>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</si>
  <si>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85111</t>
  </si>
  <si>
    <t>Szpitale ogólne</t>
  </si>
  <si>
    <t>85220</t>
  </si>
  <si>
    <t>Jednostki specjalistycznego poradnictwa,mieszkania chronione i ośrodki interwencji kryzysowej</t>
  </si>
  <si>
    <t>01028</t>
  </si>
  <si>
    <t>Rady  Powiatu  Złotowskiego</t>
  </si>
  <si>
    <t>751</t>
  </si>
  <si>
    <t>Urzędy naczelnych organów władzy państwowej,kontroli i ochrony prawa oraz sądownictwa</t>
  </si>
  <si>
    <t>75109</t>
  </si>
  <si>
    <t>Wybory do rad gmin, rad powiatów i sejmików województw,wybory wójtów,burmistrzów i prezydentów miast oraz referenda gminne, powiatowe i wojewódzkie</t>
  </si>
  <si>
    <t xml:space="preserve">Załącznik  nr  2   do </t>
  </si>
  <si>
    <t xml:space="preserve">Uchwały  Nr  XLV/224/2006              </t>
  </si>
  <si>
    <t>z  dnia 25 październik 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</si>
</sst>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2" borderId="6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4" max="4" width="15.375" style="76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5"/>
  <sheetViews>
    <sheetView tabSelected="1" zoomScale="85" zoomScaleNormal="85" workbookViewId="0" topLeftCell="A311">
      <selection activeCell="A8" sqref="A8:M320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169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170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164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171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80" t="s">
        <v>114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81" t="s">
        <v>0</v>
      </c>
      <c r="B8" s="81" t="s">
        <v>1</v>
      </c>
      <c r="C8" s="84" t="s">
        <v>2</v>
      </c>
      <c r="D8" s="85"/>
      <c r="E8" s="90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90" t="s">
        <v>23</v>
      </c>
    </row>
    <row r="9" spans="1:13" ht="12.75" customHeight="1">
      <c r="A9" s="82"/>
      <c r="B9" s="82"/>
      <c r="C9" s="86"/>
      <c r="D9" s="87"/>
      <c r="E9" s="91"/>
      <c r="F9" s="93" t="s">
        <v>119</v>
      </c>
      <c r="G9" s="93" t="s">
        <v>120</v>
      </c>
      <c r="H9" s="93" t="s">
        <v>22</v>
      </c>
      <c r="I9" s="96" t="s">
        <v>5</v>
      </c>
      <c r="J9" s="15" t="s">
        <v>6</v>
      </c>
      <c r="K9" s="17"/>
      <c r="L9" s="17"/>
      <c r="M9" s="91"/>
    </row>
    <row r="10" spans="1:13" ht="12.75" customHeight="1">
      <c r="A10" s="82"/>
      <c r="B10" s="82"/>
      <c r="C10" s="88"/>
      <c r="D10" s="89"/>
      <c r="E10" s="91"/>
      <c r="F10" s="94"/>
      <c r="G10" s="94"/>
      <c r="H10" s="94"/>
      <c r="I10" s="97"/>
      <c r="J10" s="90" t="s">
        <v>20</v>
      </c>
      <c r="K10" s="90" t="s">
        <v>21</v>
      </c>
      <c r="L10" s="96" t="s">
        <v>7</v>
      </c>
      <c r="M10" s="91"/>
    </row>
    <row r="11" spans="1:13" ht="12.75">
      <c r="A11" s="82"/>
      <c r="B11" s="82"/>
      <c r="C11" s="99" t="s">
        <v>3</v>
      </c>
      <c r="D11" s="100"/>
      <c r="E11" s="91"/>
      <c r="F11" s="94"/>
      <c r="G11" s="94"/>
      <c r="H11" s="94"/>
      <c r="I11" s="97"/>
      <c r="J11" s="91"/>
      <c r="K11" s="91"/>
      <c r="L11" s="97"/>
      <c r="M11" s="91"/>
    </row>
    <row r="12" spans="1:13" ht="12.75">
      <c r="A12" s="82"/>
      <c r="B12" s="82"/>
      <c r="C12" s="99" t="s">
        <v>10</v>
      </c>
      <c r="D12" s="100"/>
      <c r="E12" s="91"/>
      <c r="F12" s="94"/>
      <c r="G12" s="94"/>
      <c r="H12" s="94"/>
      <c r="I12" s="97"/>
      <c r="J12" s="91"/>
      <c r="K12" s="91"/>
      <c r="L12" s="97"/>
      <c r="M12" s="91"/>
    </row>
    <row r="13" spans="1:13" ht="12.75">
      <c r="A13" s="82"/>
      <c r="B13" s="82"/>
      <c r="C13" s="99" t="s">
        <v>11</v>
      </c>
      <c r="D13" s="100"/>
      <c r="E13" s="91"/>
      <c r="F13" s="94"/>
      <c r="G13" s="94"/>
      <c r="H13" s="94"/>
      <c r="I13" s="97"/>
      <c r="J13" s="91"/>
      <c r="K13" s="91"/>
      <c r="L13" s="97"/>
      <c r="M13" s="91"/>
    </row>
    <row r="14" spans="1:13" ht="12.75">
      <c r="A14" s="82"/>
      <c r="B14" s="82"/>
      <c r="C14" s="101" t="s">
        <v>12</v>
      </c>
      <c r="D14" s="102"/>
      <c r="E14" s="91"/>
      <c r="F14" s="94"/>
      <c r="G14" s="94"/>
      <c r="H14" s="94"/>
      <c r="I14" s="97"/>
      <c r="J14" s="91"/>
      <c r="K14" s="91"/>
      <c r="L14" s="97"/>
      <c r="M14" s="91"/>
    </row>
    <row r="15" spans="1:13" ht="12.75">
      <c r="A15" s="83"/>
      <c r="B15" s="83"/>
      <c r="C15" s="103"/>
      <c r="D15" s="104"/>
      <c r="E15" s="92"/>
      <c r="F15" s="95"/>
      <c r="G15" s="95"/>
      <c r="H15" s="95"/>
      <c r="I15" s="98"/>
      <c r="J15" s="92"/>
      <c r="K15" s="92"/>
      <c r="L15" s="98"/>
      <c r="M15" s="92"/>
    </row>
    <row r="16" spans="1:13" ht="24.75" customHeight="1">
      <c r="A16" s="18" t="s">
        <v>24</v>
      </c>
      <c r="B16" s="19"/>
      <c r="C16" s="20" t="s">
        <v>144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135</v>
      </c>
    </row>
    <row r="19" spans="1:14" ht="24.75" customHeight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>
      <c r="A20" s="22"/>
      <c r="B20" s="22" t="s">
        <v>25</v>
      </c>
      <c r="C20" s="105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>
      <c r="A21" s="22"/>
      <c r="B21" s="22"/>
      <c r="C21" s="106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106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107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>
      <c r="A28" s="32"/>
      <c r="B28" s="32" t="s">
        <v>163</v>
      </c>
      <c r="C28" s="73" t="s">
        <v>153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>
      <c r="A29" s="22"/>
      <c r="B29" s="22"/>
      <c r="C29" s="74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>
      <c r="A36" s="32"/>
      <c r="B36" s="32" t="s">
        <v>29</v>
      </c>
      <c r="C36" s="34" t="s">
        <v>30</v>
      </c>
      <c r="D36" s="24" t="s">
        <v>8</v>
      </c>
      <c r="E36" s="26">
        <f>SUM(I36,M36)</f>
        <v>251420</v>
      </c>
      <c r="F36" s="30"/>
      <c r="G36" s="30"/>
      <c r="H36" s="30"/>
      <c r="I36" s="26">
        <f>SUM(J36,K36,L36)</f>
        <v>251420</v>
      </c>
      <c r="J36" s="26"/>
      <c r="K36" s="26">
        <v>251420</v>
      </c>
      <c r="L36" s="26"/>
      <c r="M36" s="26"/>
      <c r="N36" s="27"/>
    </row>
    <row r="37" spans="1:14" ht="24.75" customHeight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>
      <c r="A39" s="28"/>
      <c r="B39" s="28"/>
      <c r="C39" s="29"/>
      <c r="D39" s="24" t="s">
        <v>14</v>
      </c>
      <c r="E39" s="26">
        <f>SUM(E36,E37)-E38</f>
        <v>251420</v>
      </c>
      <c r="F39" s="30"/>
      <c r="G39" s="30"/>
      <c r="H39" s="30"/>
      <c r="I39" s="26">
        <f>SUM(I36,I37)-I38</f>
        <v>251420</v>
      </c>
      <c r="J39" s="26"/>
      <c r="K39" s="26">
        <f>SUM(K36,K37)-K38</f>
        <v>251420</v>
      </c>
      <c r="L39" s="26"/>
      <c r="M39" s="26"/>
      <c r="N39" s="27"/>
    </row>
    <row r="40" spans="1:14" ht="24.75" customHeight="1">
      <c r="A40" s="32"/>
      <c r="B40" s="32" t="s">
        <v>31</v>
      </c>
      <c r="C40" s="108" t="s">
        <v>32</v>
      </c>
      <c r="D40" s="24" t="s">
        <v>8</v>
      </c>
      <c r="E40" s="26">
        <f>SUM(I40,M40)</f>
        <v>1996</v>
      </c>
      <c r="F40" s="30"/>
      <c r="G40" s="30"/>
      <c r="H40" s="30"/>
      <c r="I40" s="26">
        <f>SUM(J40,K40,L40)</f>
        <v>1996</v>
      </c>
      <c r="J40" s="26"/>
      <c r="K40" s="26">
        <v>1996</v>
      </c>
      <c r="L40" s="26"/>
      <c r="M40" s="26"/>
      <c r="N40" s="27"/>
    </row>
    <row r="41" spans="1:14" ht="24.75" customHeight="1">
      <c r="A41" s="22"/>
      <c r="B41" s="22"/>
      <c r="C41" s="109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>
      <c r="A42" s="22"/>
      <c r="B42" s="22"/>
      <c r="C42" s="109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>
      <c r="A43" s="28"/>
      <c r="B43" s="28"/>
      <c r="C43" s="77"/>
      <c r="D43" s="24" t="s">
        <v>14</v>
      </c>
      <c r="E43" s="26">
        <f>SUM(E40,E41)-E42</f>
        <v>1996</v>
      </c>
      <c r="F43" s="30"/>
      <c r="G43" s="30"/>
      <c r="H43" s="30"/>
      <c r="I43" s="26">
        <f>SUM(I40,I41)-I42</f>
        <v>1996</v>
      </c>
      <c r="J43" s="26"/>
      <c r="K43" s="26">
        <f>SUM(K40,K41)-K42</f>
        <v>1996</v>
      </c>
      <c r="L43" s="26"/>
      <c r="M43" s="26"/>
      <c r="N43" s="27"/>
    </row>
    <row r="44" spans="1:14" ht="24.75" customHeight="1">
      <c r="A44" s="31" t="s">
        <v>33</v>
      </c>
      <c r="B44" s="32"/>
      <c r="C44" s="33" t="s">
        <v>34</v>
      </c>
      <c r="D44" s="37" t="s">
        <v>8</v>
      </c>
      <c r="E44" s="38">
        <f>SUM(E48)</f>
        <v>4954190</v>
      </c>
      <c r="F44" s="38"/>
      <c r="G44" s="38"/>
      <c r="H44" s="38"/>
      <c r="I44" s="38">
        <f>SUM(I48)</f>
        <v>1952004</v>
      </c>
      <c r="J44" s="38">
        <f>SUM(J48)</f>
        <v>925640</v>
      </c>
      <c r="K44" s="38">
        <f>SUM(K48)</f>
        <v>1026364</v>
      </c>
      <c r="L44" s="38"/>
      <c r="M44" s="38">
        <f>SUM(M48)</f>
        <v>3002186</v>
      </c>
      <c r="N44" s="27"/>
    </row>
    <row r="45" spans="1:14" ht="24.75" customHeight="1">
      <c r="A45" s="39"/>
      <c r="B45" s="22"/>
      <c r="C45" s="40"/>
      <c r="D45" s="37" t="s">
        <v>9</v>
      </c>
      <c r="E45" s="38">
        <f>SUM(E49)</f>
        <v>502347</v>
      </c>
      <c r="F45" s="38"/>
      <c r="G45" s="38"/>
      <c r="H45" s="38"/>
      <c r="I45" s="38">
        <f aca="true" t="shared" si="0" ref="I45:K46">SUM(I49)</f>
        <v>460000</v>
      </c>
      <c r="J45" s="38"/>
      <c r="K45" s="38">
        <f t="shared" si="0"/>
        <v>460000</v>
      </c>
      <c r="L45" s="38"/>
      <c r="M45" s="38">
        <f>SUM(M49)</f>
        <v>42347</v>
      </c>
      <c r="N45" s="27"/>
    </row>
    <row r="46" spans="1:14" ht="24.75" customHeight="1">
      <c r="A46" s="39"/>
      <c r="B46" s="22"/>
      <c r="C46" s="40"/>
      <c r="D46" s="37" t="s">
        <v>13</v>
      </c>
      <c r="E46" s="38">
        <f>SUM(E50)</f>
        <v>42347</v>
      </c>
      <c r="F46" s="38"/>
      <c r="G46" s="38"/>
      <c r="H46" s="38"/>
      <c r="I46" s="38">
        <f t="shared" si="0"/>
        <v>42347</v>
      </c>
      <c r="J46" s="38">
        <f t="shared" si="0"/>
        <v>23000</v>
      </c>
      <c r="K46" s="38">
        <f t="shared" si="0"/>
        <v>19347</v>
      </c>
      <c r="L46" s="38"/>
      <c r="M46" s="38"/>
      <c r="N46" s="27"/>
    </row>
    <row r="47" spans="1:14" ht="24.75" customHeight="1">
      <c r="A47" s="39"/>
      <c r="B47" s="22"/>
      <c r="C47" s="40"/>
      <c r="D47" s="41" t="s">
        <v>14</v>
      </c>
      <c r="E47" s="38">
        <f>SUM(E51)</f>
        <v>5414190</v>
      </c>
      <c r="F47" s="38"/>
      <c r="G47" s="38"/>
      <c r="H47" s="38"/>
      <c r="I47" s="38">
        <f>SUM(I51)</f>
        <v>2369657</v>
      </c>
      <c r="J47" s="38">
        <f>SUM(J51)</f>
        <v>902640</v>
      </c>
      <c r="K47" s="38">
        <f>SUM(K51)</f>
        <v>1467017</v>
      </c>
      <c r="L47" s="38"/>
      <c r="M47" s="38">
        <f>SUM(M51)</f>
        <v>3044533</v>
      </c>
      <c r="N47" s="27"/>
    </row>
    <row r="48" spans="1:14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4954190</v>
      </c>
      <c r="F48" s="30"/>
      <c r="G48" s="30"/>
      <c r="H48" s="42"/>
      <c r="I48" s="26">
        <f>SUM(K48,J48)</f>
        <v>1952004</v>
      </c>
      <c r="J48" s="26">
        <v>925640</v>
      </c>
      <c r="K48" s="42">
        <v>1026364</v>
      </c>
      <c r="L48" s="35"/>
      <c r="M48" s="26">
        <v>3002186</v>
      </c>
      <c r="N48" s="27"/>
    </row>
    <row r="49" spans="1:14" ht="24.75" customHeight="1">
      <c r="A49" s="22"/>
      <c r="B49" s="22"/>
      <c r="C49" s="23"/>
      <c r="D49" s="37" t="s">
        <v>9</v>
      </c>
      <c r="E49" s="26">
        <f>SUM(I49,M49)</f>
        <v>502347</v>
      </c>
      <c r="F49" s="30"/>
      <c r="G49" s="43"/>
      <c r="H49" s="42"/>
      <c r="I49" s="26">
        <f>SUM(K49,J49)</f>
        <v>460000</v>
      </c>
      <c r="J49" s="44"/>
      <c r="K49" s="42">
        <v>460000</v>
      </c>
      <c r="L49" s="26"/>
      <c r="M49" s="26">
        <v>42347</v>
      </c>
      <c r="N49" s="27"/>
    </row>
    <row r="50" spans="1:14" ht="24.75" customHeight="1">
      <c r="A50" s="22"/>
      <c r="B50" s="22"/>
      <c r="C50" s="23"/>
      <c r="D50" s="37" t="s">
        <v>13</v>
      </c>
      <c r="E50" s="26">
        <f>SUM(I50,M50)</f>
        <v>42347</v>
      </c>
      <c r="F50" s="30"/>
      <c r="G50" s="36"/>
      <c r="H50" s="45"/>
      <c r="I50" s="26">
        <f>SUM(K50,J50)</f>
        <v>42347</v>
      </c>
      <c r="J50" s="35">
        <v>23000</v>
      </c>
      <c r="K50" s="45">
        <v>19347</v>
      </c>
      <c r="L50" s="26"/>
      <c r="M50" s="26"/>
      <c r="N50" s="27"/>
    </row>
    <row r="51" spans="1:14" ht="24.75" customHeight="1">
      <c r="A51" s="28"/>
      <c r="B51" s="28"/>
      <c r="C51" s="29"/>
      <c r="D51" s="24" t="s">
        <v>14</v>
      </c>
      <c r="E51" s="26">
        <f>SUM(E48,E49)-E50</f>
        <v>5414190</v>
      </c>
      <c r="F51" s="30"/>
      <c r="G51" s="30"/>
      <c r="H51" s="30"/>
      <c r="I51" s="26">
        <f>SUM(I48,I49)-I50</f>
        <v>2369657</v>
      </c>
      <c r="J51" s="26">
        <f>SUM(J48,J49)-J50</f>
        <v>902640</v>
      </c>
      <c r="K51" s="26">
        <f>SUM(K48,K49)-K50</f>
        <v>1467017</v>
      </c>
      <c r="L51" s="26"/>
      <c r="M51" s="26">
        <f>SUM(M48,M49)-M50</f>
        <v>3044533</v>
      </c>
      <c r="N51" s="27"/>
    </row>
    <row r="52" spans="1:14" ht="24.75" customHeight="1">
      <c r="A52" s="31" t="s">
        <v>37</v>
      </c>
      <c r="B52" s="32"/>
      <c r="C52" s="110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>
      <c r="A53" s="22"/>
      <c r="B53" s="22"/>
      <c r="C53" s="111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1">
        <f>SUM(M59)</f>
        <v>738000</v>
      </c>
      <c r="N55" s="27"/>
    </row>
    <row r="56" spans="1:14" ht="24.75" customHeight="1">
      <c r="A56" s="31"/>
      <c r="B56" s="32" t="s">
        <v>39</v>
      </c>
      <c r="C56" s="78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>
      <c r="A57" s="22"/>
      <c r="B57" s="22"/>
      <c r="C57" s="79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324750</v>
      </c>
      <c r="F60" s="38">
        <f>SUM(F64,F68,F72)</f>
        <v>320850</v>
      </c>
      <c r="G60" s="38"/>
      <c r="H60" s="38"/>
      <c r="I60" s="38">
        <f>SUM(I64,I68,I72)</f>
        <v>324750</v>
      </c>
      <c r="J60" s="38">
        <f>SUM(J64,J68,J72)</f>
        <v>176819</v>
      </c>
      <c r="K60" s="38">
        <f>SUM(K64,K68,K72)</f>
        <v>147931</v>
      </c>
      <c r="L60" s="38"/>
      <c r="M60" s="38"/>
      <c r="N60" s="27"/>
    </row>
    <row r="61" spans="1:14" ht="24.75" customHeight="1">
      <c r="A61" s="22"/>
      <c r="B61" s="22"/>
      <c r="C61" s="23"/>
      <c r="D61" s="37" t="s">
        <v>9</v>
      </c>
      <c r="E61" s="38">
        <f>SUM(E65,E69,E73)</f>
        <v>6188</v>
      </c>
      <c r="F61" s="38"/>
      <c r="G61" s="38"/>
      <c r="H61" s="38"/>
      <c r="I61" s="38">
        <f aca="true" t="shared" si="1" ref="I61:K62">SUM(I65,I69,I73)</f>
        <v>6188</v>
      </c>
      <c r="J61" s="38"/>
      <c r="K61" s="38">
        <f t="shared" si="1"/>
        <v>6188</v>
      </c>
      <c r="L61" s="38"/>
      <c r="M61" s="38"/>
      <c r="N61" s="27"/>
    </row>
    <row r="62" spans="1:14" ht="24.75" customHeight="1">
      <c r="A62" s="22"/>
      <c r="B62" s="22"/>
      <c r="C62" s="23"/>
      <c r="D62" s="37" t="s">
        <v>13</v>
      </c>
      <c r="E62" s="38">
        <f>SUM(E66,E70,E74)</f>
        <v>6188</v>
      </c>
      <c r="F62" s="38"/>
      <c r="G62" s="38"/>
      <c r="H62" s="38"/>
      <c r="I62" s="38">
        <f t="shared" si="1"/>
        <v>6188</v>
      </c>
      <c r="J62" s="38">
        <f t="shared" si="1"/>
        <v>1317</v>
      </c>
      <c r="K62" s="38">
        <f t="shared" si="1"/>
        <v>4871</v>
      </c>
      <c r="L62" s="38"/>
      <c r="M62" s="38"/>
      <c r="N62" s="27"/>
    </row>
    <row r="63" spans="1:14" ht="24.75" customHeight="1">
      <c r="A63" s="22"/>
      <c r="B63" s="22"/>
      <c r="C63" s="23"/>
      <c r="D63" s="37" t="s">
        <v>14</v>
      </c>
      <c r="E63" s="38">
        <f>SUM(E67,E71,E75)</f>
        <v>324750</v>
      </c>
      <c r="F63" s="38">
        <f>SUM(F67,F71,F75)</f>
        <v>320850</v>
      </c>
      <c r="G63" s="38"/>
      <c r="H63" s="38"/>
      <c r="I63" s="38">
        <f>SUM(I67,I71,I75)</f>
        <v>324750</v>
      </c>
      <c r="J63" s="38">
        <f>SUM(J67,J71,J75)</f>
        <v>175502</v>
      </c>
      <c r="K63" s="38">
        <f>SUM(K60:K61)-K62</f>
        <v>149248</v>
      </c>
      <c r="L63" s="38"/>
      <c r="M63" s="38"/>
      <c r="N63" s="27"/>
    </row>
    <row r="64" spans="1:14" ht="24.75" customHeight="1">
      <c r="A64" s="31"/>
      <c r="B64" s="32" t="s">
        <v>42</v>
      </c>
      <c r="C64" s="78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>
      <c r="A65" s="22"/>
      <c r="B65" s="22"/>
      <c r="C65" s="79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>
      <c r="A68" s="31"/>
      <c r="B68" s="32" t="s">
        <v>43</v>
      </c>
      <c r="C68" s="78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>
      <c r="A69" s="22"/>
      <c r="B69" s="22"/>
      <c r="C69" s="79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229750</v>
      </c>
      <c r="F72" s="36">
        <v>229750</v>
      </c>
      <c r="G72" s="36"/>
      <c r="H72" s="36"/>
      <c r="I72" s="35">
        <f>SUM(K72,J72)</f>
        <v>229750</v>
      </c>
      <c r="J72" s="35">
        <f>136282+10285+30252</f>
        <v>176819</v>
      </c>
      <c r="K72" s="26">
        <v>52931</v>
      </c>
      <c r="L72" s="26"/>
      <c r="M72" s="26"/>
      <c r="N72" s="27"/>
    </row>
    <row r="73" spans="1:14" ht="24.75" customHeight="1">
      <c r="A73" s="22"/>
      <c r="B73" s="22"/>
      <c r="C73" s="23"/>
      <c r="D73" s="37" t="s">
        <v>9</v>
      </c>
      <c r="E73" s="35">
        <f>SUM(I73,M73)</f>
        <v>6188</v>
      </c>
      <c r="F73" s="36"/>
      <c r="G73" s="36"/>
      <c r="H73" s="30"/>
      <c r="I73" s="35">
        <f>SUM(K73,J73)</f>
        <v>6188</v>
      </c>
      <c r="J73" s="35"/>
      <c r="K73" s="26">
        <v>6188</v>
      </c>
      <c r="L73" s="26"/>
      <c r="M73" s="26"/>
      <c r="N73" s="27"/>
    </row>
    <row r="74" spans="1:14" ht="24.75" customHeight="1">
      <c r="A74" s="22"/>
      <c r="B74" s="22"/>
      <c r="C74" s="23"/>
      <c r="D74" s="37" t="s">
        <v>13</v>
      </c>
      <c r="E74" s="35">
        <f>SUM(I74,M74)</f>
        <v>6188</v>
      </c>
      <c r="F74" s="36"/>
      <c r="G74" s="36"/>
      <c r="H74" s="30"/>
      <c r="I74" s="35">
        <f>SUM(K74,J74)</f>
        <v>6188</v>
      </c>
      <c r="J74" s="35">
        <v>1317</v>
      </c>
      <c r="K74" s="26">
        <v>4871</v>
      </c>
      <c r="L74" s="26"/>
      <c r="M74" s="26"/>
      <c r="N74" s="27"/>
    </row>
    <row r="75" spans="1:14" ht="24.75" customHeight="1">
      <c r="A75" s="28"/>
      <c r="B75" s="28"/>
      <c r="C75" s="29"/>
      <c r="D75" s="24" t="s">
        <v>14</v>
      </c>
      <c r="E75" s="26">
        <f>SUM(E72,E73)-E74</f>
        <v>229750</v>
      </c>
      <c r="F75" s="30">
        <f>SUM(F72,F73)-F74</f>
        <v>229750</v>
      </c>
      <c r="G75" s="30"/>
      <c r="H75" s="30"/>
      <c r="I75" s="26">
        <f>SUM(I72,I73)-I74</f>
        <v>229750</v>
      </c>
      <c r="J75" s="26">
        <f>SUM(J72,J73)-J74</f>
        <v>175502</v>
      </c>
      <c r="K75" s="26">
        <f>SUM(K72,K73,)-K74</f>
        <v>54248</v>
      </c>
      <c r="L75" s="26"/>
      <c r="M75" s="26"/>
      <c r="N75" s="27"/>
    </row>
    <row r="76" spans="1:14" ht="24.75" customHeight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5670678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5608678</v>
      </c>
      <c r="J76" s="38">
        <f>SUM(J80,J84,J88,J92)</f>
        <v>2643827</v>
      </c>
      <c r="K76" s="38">
        <f>SUM(K80,K84,K88,K92)</f>
        <v>2964851</v>
      </c>
      <c r="L76" s="38"/>
      <c r="M76" s="38">
        <f>SUM(M80,M84,M88,M92)</f>
        <v>62000</v>
      </c>
      <c r="N76" s="27"/>
    </row>
    <row r="77" spans="1:14" ht="24.75" customHeight="1">
      <c r="A77" s="22"/>
      <c r="B77" s="22"/>
      <c r="C77" s="23"/>
      <c r="D77" s="37" t="s">
        <v>9</v>
      </c>
      <c r="E77" s="38">
        <f>SUM(E81,E85,E89,E93)</f>
        <v>21710</v>
      </c>
      <c r="F77" s="38"/>
      <c r="G77" s="38"/>
      <c r="H77" s="25"/>
      <c r="I77" s="38">
        <f aca="true" t="shared" si="2" ref="I77:K78">SUM(I81,I85,I89,I93)</f>
        <v>10050</v>
      </c>
      <c r="J77" s="38">
        <f t="shared" si="2"/>
        <v>5447</v>
      </c>
      <c r="K77" s="38">
        <f t="shared" si="2"/>
        <v>4603</v>
      </c>
      <c r="L77" s="25"/>
      <c r="M77" s="38">
        <f>SUM(M81,M85,M89,M93)</f>
        <v>11660</v>
      </c>
      <c r="N77" s="27"/>
    </row>
    <row r="78" spans="1:14" ht="24.75" customHeight="1">
      <c r="A78" s="22"/>
      <c r="B78" s="22"/>
      <c r="C78" s="23"/>
      <c r="D78" s="37" t="s">
        <v>13</v>
      </c>
      <c r="E78" s="38">
        <f>SUM(E82,E86,E90,E94)</f>
        <v>17107</v>
      </c>
      <c r="F78" s="38"/>
      <c r="G78" s="38"/>
      <c r="H78" s="38"/>
      <c r="I78" s="38">
        <f t="shared" si="2"/>
        <v>17107</v>
      </c>
      <c r="J78" s="38">
        <f t="shared" si="2"/>
        <v>5447</v>
      </c>
      <c r="K78" s="38">
        <f t="shared" si="2"/>
        <v>11660</v>
      </c>
      <c r="L78" s="38"/>
      <c r="M78" s="38"/>
      <c r="N78" s="27"/>
    </row>
    <row r="79" spans="1:14" ht="24.75" customHeight="1">
      <c r="A79" s="28"/>
      <c r="B79" s="28"/>
      <c r="C79" s="29"/>
      <c r="D79" s="24" t="s">
        <v>14</v>
      </c>
      <c r="E79" s="25">
        <f>SUM(I79,M79)</f>
        <v>5675281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5601621</v>
      </c>
      <c r="J79" s="25">
        <f>SUM(J83,J87,J91,J95)</f>
        <v>2643827</v>
      </c>
      <c r="K79" s="25">
        <f>SUM(K76:K77)-K78</f>
        <v>2957794</v>
      </c>
      <c r="L79" s="25"/>
      <c r="M79" s="25">
        <f>SUM(M83,M87,M91,M95)</f>
        <v>73660</v>
      </c>
      <c r="N79" s="27"/>
    </row>
    <row r="80" spans="1:14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263100</v>
      </c>
      <c r="F84" s="36"/>
      <c r="G84" s="36"/>
      <c r="H84" s="36"/>
      <c r="I84" s="35">
        <f>SUM(J84,K84,L84)</f>
        <v>263100</v>
      </c>
      <c r="J84" s="35"/>
      <c r="K84" s="35">
        <v>263100</v>
      </c>
      <c r="L84" s="35"/>
      <c r="M84" s="26"/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>
      <c r="A87" s="22"/>
      <c r="B87" s="22"/>
      <c r="C87" s="23"/>
      <c r="D87" s="37" t="s">
        <v>14</v>
      </c>
      <c r="E87" s="35">
        <f>SUM(M87,I87)</f>
        <v>263100</v>
      </c>
      <c r="F87" s="36"/>
      <c r="G87" s="36"/>
      <c r="H87" s="36"/>
      <c r="I87" s="35">
        <f>SUM(I84,I85)-I86</f>
        <v>263100</v>
      </c>
      <c r="J87" s="35"/>
      <c r="K87" s="35">
        <f>SUM(K84,K85)-K86</f>
        <v>263100</v>
      </c>
      <c r="L87" s="35"/>
      <c r="M87" s="26"/>
      <c r="N87" s="27"/>
    </row>
    <row r="88" spans="1:14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3" ref="E88:E95">SUM(I88,M88)</f>
        <v>5217598</v>
      </c>
      <c r="F88" s="36"/>
      <c r="G88" s="36"/>
      <c r="H88" s="36"/>
      <c r="I88" s="35">
        <f>SUM(J88,K88)</f>
        <v>5155598</v>
      </c>
      <c r="J88" s="35">
        <v>2464457</v>
      </c>
      <c r="K88" s="35">
        <v>2691141</v>
      </c>
      <c r="L88" s="35"/>
      <c r="M88" s="26">
        <v>62000</v>
      </c>
      <c r="N88" s="27"/>
    </row>
    <row r="89" spans="1:14" ht="24.75" customHeight="1">
      <c r="A89" s="22"/>
      <c r="B89" s="22"/>
      <c r="C89" s="23"/>
      <c r="D89" s="37" t="s">
        <v>9</v>
      </c>
      <c r="E89" s="35">
        <f t="shared" si="3"/>
        <v>21710</v>
      </c>
      <c r="F89" s="36"/>
      <c r="G89" s="36"/>
      <c r="H89" s="36"/>
      <c r="I89" s="35">
        <f>SUM(J89,K89)</f>
        <v>10050</v>
      </c>
      <c r="J89" s="35">
        <v>5447</v>
      </c>
      <c r="K89" s="35">
        <f>4603</f>
        <v>4603</v>
      </c>
      <c r="L89" s="35"/>
      <c r="M89" s="26">
        <v>11660</v>
      </c>
      <c r="N89" s="27"/>
    </row>
    <row r="90" spans="1:14" ht="24.75" customHeight="1">
      <c r="A90" s="22"/>
      <c r="B90" s="22"/>
      <c r="C90" s="23"/>
      <c r="D90" s="37" t="s">
        <v>13</v>
      </c>
      <c r="E90" s="35">
        <f t="shared" si="3"/>
        <v>17107</v>
      </c>
      <c r="F90" s="36"/>
      <c r="G90" s="36"/>
      <c r="H90" s="36"/>
      <c r="I90" s="35">
        <f>SUM(J90,K90)</f>
        <v>17107</v>
      </c>
      <c r="J90" s="35">
        <v>5447</v>
      </c>
      <c r="K90" s="35">
        <v>11660</v>
      </c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3"/>
        <v>5222201</v>
      </c>
      <c r="F91" s="30"/>
      <c r="G91" s="30"/>
      <c r="H91" s="30"/>
      <c r="I91" s="26">
        <f>SUM(J91,K91)</f>
        <v>5148541</v>
      </c>
      <c r="J91" s="26">
        <f>SUM(J88,J89)-J90</f>
        <v>2464457</v>
      </c>
      <c r="K91" s="26">
        <f>SUM(K88,K89,)-K90</f>
        <v>2684084</v>
      </c>
      <c r="L91" s="26"/>
      <c r="M91" s="26">
        <f>SUM(M88,M89)-M90</f>
        <v>73660</v>
      </c>
      <c r="N91" s="27"/>
    </row>
    <row r="92" spans="1:14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3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>
      <c r="A95" s="28"/>
      <c r="B95" s="28"/>
      <c r="C95" s="29"/>
      <c r="D95" s="24" t="s">
        <v>14</v>
      </c>
      <c r="E95" s="26">
        <f t="shared" si="3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>
      <c r="A96" s="31" t="s">
        <v>165</v>
      </c>
      <c r="B96" s="32"/>
      <c r="C96" s="133" t="s">
        <v>166</v>
      </c>
      <c r="D96" s="37" t="s">
        <v>8</v>
      </c>
      <c r="E96" s="38"/>
      <c r="F96" s="38"/>
      <c r="G96" s="38"/>
      <c r="H96" s="38"/>
      <c r="I96" s="38"/>
      <c r="J96" s="38"/>
      <c r="K96" s="38"/>
      <c r="L96" s="38"/>
      <c r="M96" s="38"/>
      <c r="N96" s="27"/>
    </row>
    <row r="97" spans="1:14" ht="24.75" customHeight="1">
      <c r="A97" s="22"/>
      <c r="B97" s="22"/>
      <c r="C97" s="134"/>
      <c r="D97" s="37" t="s">
        <v>9</v>
      </c>
      <c r="E97" s="38">
        <f>SUM(E101)</f>
        <v>20297</v>
      </c>
      <c r="F97" s="38"/>
      <c r="G97" s="38"/>
      <c r="H97" s="38"/>
      <c r="I97" s="38">
        <f>SUM(I101)</f>
        <v>20297</v>
      </c>
      <c r="J97" s="38">
        <f>SUM(J101)</f>
        <v>5750</v>
      </c>
      <c r="K97" s="38">
        <f>SUM(K101)</f>
        <v>14547</v>
      </c>
      <c r="L97" s="38"/>
      <c r="M97" s="38"/>
      <c r="N97" s="27"/>
    </row>
    <row r="98" spans="1:14" ht="24.75" customHeight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>
      <c r="A99" s="28"/>
      <c r="B99" s="28"/>
      <c r="C99" s="29"/>
      <c r="D99" s="24" t="s">
        <v>14</v>
      </c>
      <c r="E99" s="38">
        <f>SUM(E103)</f>
        <v>20297</v>
      </c>
      <c r="F99" s="25"/>
      <c r="G99" s="25"/>
      <c r="H99" s="25"/>
      <c r="I99" s="38">
        <f>SUM(I103)</f>
        <v>20297</v>
      </c>
      <c r="J99" s="38">
        <f>SUM(J103)</f>
        <v>5750</v>
      </c>
      <c r="K99" s="38">
        <f>SUM(K103)</f>
        <v>14547</v>
      </c>
      <c r="L99" s="38"/>
      <c r="M99" s="38"/>
      <c r="N99" s="27"/>
    </row>
    <row r="100" spans="1:14" ht="24.75" customHeight="1">
      <c r="A100" s="31"/>
      <c r="B100" s="32" t="s">
        <v>167</v>
      </c>
      <c r="C100" s="135" t="s">
        <v>168</v>
      </c>
      <c r="D100" s="37" t="s">
        <v>8</v>
      </c>
      <c r="E100" s="35"/>
      <c r="F100" s="36"/>
      <c r="G100" s="36"/>
      <c r="H100" s="36"/>
      <c r="I100" s="36"/>
      <c r="J100" s="35"/>
      <c r="K100" s="35"/>
      <c r="L100" s="35"/>
      <c r="M100" s="26"/>
      <c r="N100" s="27"/>
    </row>
    <row r="101" spans="1:14" ht="24.75" customHeight="1">
      <c r="A101" s="22"/>
      <c r="B101" s="22"/>
      <c r="C101" s="136"/>
      <c r="D101" s="37" t="s">
        <v>9</v>
      </c>
      <c r="E101" s="35">
        <f>SUM(I101)</f>
        <v>20297</v>
      </c>
      <c r="F101" s="36"/>
      <c r="G101" s="36"/>
      <c r="H101" s="36"/>
      <c r="I101" s="36">
        <f>SUM(J101:L101)</f>
        <v>20297</v>
      </c>
      <c r="J101" s="35">
        <v>5750</v>
      </c>
      <c r="K101" s="35">
        <v>14547</v>
      </c>
      <c r="L101" s="35"/>
      <c r="M101" s="26"/>
      <c r="N101" s="27"/>
    </row>
    <row r="102" spans="1:14" ht="24.75" customHeight="1">
      <c r="A102" s="22"/>
      <c r="B102" s="22"/>
      <c r="C102" s="137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>
      <c r="A103" s="22"/>
      <c r="B103" s="28"/>
      <c r="C103" s="138"/>
      <c r="D103" s="37" t="s">
        <v>14</v>
      </c>
      <c r="E103" s="35">
        <f>SUM(I103,M103)</f>
        <v>20297</v>
      </c>
      <c r="F103" s="36"/>
      <c r="G103" s="36"/>
      <c r="H103" s="36"/>
      <c r="I103" s="36">
        <f>SUM(J103:L103)</f>
        <v>20297</v>
      </c>
      <c r="J103" s="35">
        <f>SUM(J100:J101)</f>
        <v>5750</v>
      </c>
      <c r="K103" s="35">
        <f>SUM(K100:K101)</f>
        <v>14547</v>
      </c>
      <c r="L103" s="35"/>
      <c r="M103" s="26"/>
      <c r="N103" s="27"/>
    </row>
    <row r="104" spans="1:14" ht="24.75" customHeight="1">
      <c r="A104" s="31" t="s">
        <v>57</v>
      </c>
      <c r="B104" s="32"/>
      <c r="C104" s="115" t="s">
        <v>58</v>
      </c>
      <c r="D104" s="37" t="s">
        <v>8</v>
      </c>
      <c r="E104" s="38">
        <f>SUM(E108,E112,E116,E120)</f>
        <v>2100482</v>
      </c>
      <c r="F104" s="38">
        <f aca="true" t="shared" si="4" ref="F104:G107">SUM(F112,F116,F120)</f>
        <v>2037982</v>
      </c>
      <c r="G104" s="38">
        <f t="shared" si="4"/>
        <v>18500</v>
      </c>
      <c r="H104" s="38"/>
      <c r="I104" s="38">
        <f aca="true" t="shared" si="5" ref="I104:I111">SUM(J104:L104)</f>
        <v>2081982</v>
      </c>
      <c r="J104" s="38">
        <f>SUM(J112,J116,J120)</f>
        <v>1550753</v>
      </c>
      <c r="K104" s="38">
        <f>SUM(K108,K112,K116,K120)</f>
        <v>524229</v>
      </c>
      <c r="L104" s="38">
        <f>SUM(L108,L112,L116,L120)</f>
        <v>7000</v>
      </c>
      <c r="M104" s="38">
        <f>SUM(M108,M112,M116,M120)</f>
        <v>18500</v>
      </c>
      <c r="N104" s="27"/>
    </row>
    <row r="105" spans="1:14" ht="24.75" customHeight="1">
      <c r="A105" s="22"/>
      <c r="B105" s="22"/>
      <c r="C105" s="116"/>
      <c r="D105" s="37" t="s">
        <v>9</v>
      </c>
      <c r="E105" s="38">
        <f>SUM(E109,E113,E117,E121)</f>
        <v>139868</v>
      </c>
      <c r="F105" s="38"/>
      <c r="G105" s="38">
        <f t="shared" si="4"/>
        <v>62900</v>
      </c>
      <c r="H105" s="38"/>
      <c r="I105" s="38">
        <f t="shared" si="5"/>
        <v>1400</v>
      </c>
      <c r="J105" s="38"/>
      <c r="K105" s="38">
        <f>SUM(K109,K113,K117,K121)</f>
        <v>1400</v>
      </c>
      <c r="L105" s="38"/>
      <c r="M105" s="38">
        <f>SUM(M109,M113,M117,M121)</f>
        <v>138468</v>
      </c>
      <c r="N105" s="27"/>
    </row>
    <row r="106" spans="1:14" ht="24.75" customHeight="1">
      <c r="A106" s="22"/>
      <c r="B106" s="22"/>
      <c r="C106" s="23"/>
      <c r="D106" s="37" t="s">
        <v>13</v>
      </c>
      <c r="E106" s="38">
        <f>SUM(E110,E114,E118,E122)</f>
        <v>62900</v>
      </c>
      <c r="F106" s="38">
        <f t="shared" si="4"/>
        <v>62900</v>
      </c>
      <c r="G106" s="38"/>
      <c r="H106" s="38"/>
      <c r="I106" s="38">
        <f t="shared" si="5"/>
        <v>62900</v>
      </c>
      <c r="J106" s="38"/>
      <c r="K106" s="38">
        <f>SUM(K110,K114,K118,K122)</f>
        <v>62900</v>
      </c>
      <c r="L106" s="38"/>
      <c r="M106" s="38">
        <f>SUM(M110,M114,M118,M122)</f>
        <v>0</v>
      </c>
      <c r="N106" s="27"/>
    </row>
    <row r="107" spans="1:14" ht="28.5" customHeight="1">
      <c r="A107" s="28"/>
      <c r="B107" s="28"/>
      <c r="C107" s="29"/>
      <c r="D107" s="24" t="s">
        <v>14</v>
      </c>
      <c r="E107" s="25">
        <f>SUM(E111,E115,E119,E123)</f>
        <v>2177450</v>
      </c>
      <c r="F107" s="25">
        <f t="shared" si="4"/>
        <v>1975082</v>
      </c>
      <c r="G107" s="25">
        <f t="shared" si="4"/>
        <v>81400</v>
      </c>
      <c r="H107" s="25"/>
      <c r="I107" s="25">
        <f t="shared" si="5"/>
        <v>2020482</v>
      </c>
      <c r="J107" s="25">
        <f>SUM(J115,J119,J123)</f>
        <v>1550753</v>
      </c>
      <c r="K107" s="25">
        <f>SUM(K111,K115,K119,K123)</f>
        <v>462729</v>
      </c>
      <c r="L107" s="25">
        <f>SUM(L111,L115,L119,L123)</f>
        <v>7000</v>
      </c>
      <c r="M107" s="25">
        <f>SUM(M111,M115,M119,M123)</f>
        <v>156968</v>
      </c>
      <c r="N107" s="27"/>
    </row>
    <row r="108" spans="1:14" ht="24.75" customHeight="1">
      <c r="A108" s="31"/>
      <c r="B108" s="32" t="s">
        <v>157</v>
      </c>
      <c r="C108" s="78" t="s">
        <v>158</v>
      </c>
      <c r="D108" s="37" t="s">
        <v>8</v>
      </c>
      <c r="E108" s="35">
        <f>SUM(I108)</f>
        <v>34000</v>
      </c>
      <c r="F108" s="36"/>
      <c r="G108" s="36"/>
      <c r="H108" s="36"/>
      <c r="I108" s="36">
        <f t="shared" si="5"/>
        <v>34000</v>
      </c>
      <c r="J108" s="35"/>
      <c r="K108" s="35">
        <v>34000</v>
      </c>
      <c r="L108" s="35"/>
      <c r="M108" s="26"/>
      <c r="N108" s="27"/>
    </row>
    <row r="109" spans="1:14" ht="24.75" customHeight="1">
      <c r="A109" s="22"/>
      <c r="B109" s="22"/>
      <c r="C109" s="79"/>
      <c r="D109" s="37" t="s">
        <v>9</v>
      </c>
      <c r="E109" s="35"/>
      <c r="F109" s="36"/>
      <c r="G109" s="36"/>
      <c r="H109" s="36"/>
      <c r="I109" s="36"/>
      <c r="J109" s="35"/>
      <c r="K109" s="35"/>
      <c r="L109" s="35"/>
      <c r="M109" s="26"/>
      <c r="N109" s="27"/>
    </row>
    <row r="110" spans="1:14" ht="24.75" customHeight="1">
      <c r="A110" s="22"/>
      <c r="B110" s="22"/>
      <c r="C110" s="23"/>
      <c r="D110" s="37" t="s">
        <v>13</v>
      </c>
      <c r="E110" s="35"/>
      <c r="F110" s="36"/>
      <c r="G110" s="36"/>
      <c r="H110" s="36"/>
      <c r="I110" s="36"/>
      <c r="J110" s="35"/>
      <c r="K110" s="35"/>
      <c r="L110" s="35"/>
      <c r="M110" s="26"/>
      <c r="N110" s="27"/>
    </row>
    <row r="111" spans="1:14" ht="24.75" customHeight="1">
      <c r="A111" s="22"/>
      <c r="B111" s="28"/>
      <c r="C111" s="29"/>
      <c r="D111" s="37" t="s">
        <v>14</v>
      </c>
      <c r="E111" s="35">
        <f>SUM(I111,M111)</f>
        <v>34000</v>
      </c>
      <c r="F111" s="36"/>
      <c r="G111" s="36"/>
      <c r="H111" s="36"/>
      <c r="I111" s="36">
        <f t="shared" si="5"/>
        <v>34000</v>
      </c>
      <c r="J111" s="26"/>
      <c r="K111" s="35">
        <f>SUM(K108:K109)</f>
        <v>34000</v>
      </c>
      <c r="L111" s="35"/>
      <c r="M111" s="26"/>
      <c r="N111" s="27"/>
    </row>
    <row r="112" spans="1:14" ht="24.75" customHeight="1">
      <c r="A112" s="31"/>
      <c r="B112" s="32" t="s">
        <v>59</v>
      </c>
      <c r="C112" s="78" t="s">
        <v>60</v>
      </c>
      <c r="D112" s="37" t="s">
        <v>8</v>
      </c>
      <c r="E112" s="35">
        <f>SUM(I112)</f>
        <v>2040082</v>
      </c>
      <c r="F112" s="36">
        <v>2037982</v>
      </c>
      <c r="G112" s="36"/>
      <c r="H112" s="36"/>
      <c r="I112" s="36">
        <f>SUM(K112,J112)</f>
        <v>2040082</v>
      </c>
      <c r="J112" s="35">
        <v>1550753</v>
      </c>
      <c r="K112" s="35">
        <v>489329</v>
      </c>
      <c r="L112" s="35"/>
      <c r="M112" s="26"/>
      <c r="N112" s="27"/>
    </row>
    <row r="113" spans="1:14" ht="24.75" customHeight="1">
      <c r="A113" s="22"/>
      <c r="B113" s="22"/>
      <c r="C113" s="79"/>
      <c r="D113" s="37" t="s">
        <v>9</v>
      </c>
      <c r="E113" s="35">
        <f>SUM(I113,M113)</f>
        <v>139868</v>
      </c>
      <c r="F113" s="36"/>
      <c r="G113" s="36">
        <v>62900</v>
      </c>
      <c r="H113" s="36"/>
      <c r="I113" s="36">
        <f>SUM(K113,J113)</f>
        <v>1400</v>
      </c>
      <c r="J113" s="35"/>
      <c r="K113" s="35">
        <v>1400</v>
      </c>
      <c r="L113" s="35"/>
      <c r="M113" s="26">
        <f>62900+54500+21068</f>
        <v>138468</v>
      </c>
      <c r="N113" s="27"/>
    </row>
    <row r="114" spans="1:14" ht="24.75" customHeight="1">
      <c r="A114" s="22"/>
      <c r="B114" s="22"/>
      <c r="C114" s="23"/>
      <c r="D114" s="37" t="s">
        <v>13</v>
      </c>
      <c r="E114" s="35">
        <f>SUM(I114)</f>
        <v>62900</v>
      </c>
      <c r="F114" s="36">
        <v>62900</v>
      </c>
      <c r="G114" s="36"/>
      <c r="H114" s="36"/>
      <c r="I114" s="36">
        <f>SUM(K114,J114)</f>
        <v>62900</v>
      </c>
      <c r="J114" s="35"/>
      <c r="K114" s="35">
        <v>62900</v>
      </c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SUM(I115,M115)</f>
        <v>2117050</v>
      </c>
      <c r="F115" s="30">
        <f>SUM(F112:F113)-F114</f>
        <v>1975082</v>
      </c>
      <c r="G115" s="30">
        <f>SUM(G112:G113)</f>
        <v>62900</v>
      </c>
      <c r="H115" s="30"/>
      <c r="I115" s="26">
        <f>SUM(J115:K115)</f>
        <v>1978582</v>
      </c>
      <c r="J115" s="26">
        <f>SUM(J112,J113)-J114</f>
        <v>1550753</v>
      </c>
      <c r="K115" s="26">
        <f>SUM(K112,K113)-K114</f>
        <v>427829</v>
      </c>
      <c r="L115" s="26"/>
      <c r="M115" s="26">
        <f>SUM(M112:M113)-M114</f>
        <v>138468</v>
      </c>
      <c r="N115" s="27"/>
    </row>
    <row r="116" spans="1:14" ht="24.75" customHeight="1">
      <c r="A116" s="31"/>
      <c r="B116" s="32" t="s">
        <v>138</v>
      </c>
      <c r="C116" s="78" t="s">
        <v>139</v>
      </c>
      <c r="D116" s="37" t="s">
        <v>8</v>
      </c>
      <c r="E116" s="35">
        <f>SUM(I116,M116)</f>
        <v>18500</v>
      </c>
      <c r="F116" s="36"/>
      <c r="G116" s="36">
        <v>18500</v>
      </c>
      <c r="H116" s="36"/>
      <c r="I116" s="35"/>
      <c r="J116" s="35"/>
      <c r="K116" s="35"/>
      <c r="L116" s="35"/>
      <c r="M116" s="26">
        <v>18500</v>
      </c>
      <c r="N116" s="27"/>
    </row>
    <row r="117" spans="1:14" ht="24.75" customHeight="1">
      <c r="A117" s="22"/>
      <c r="B117" s="22"/>
      <c r="C117" s="79"/>
      <c r="D117" s="37" t="s">
        <v>9</v>
      </c>
      <c r="E117" s="35"/>
      <c r="F117" s="36"/>
      <c r="G117" s="36"/>
      <c r="H117" s="36"/>
      <c r="I117" s="35"/>
      <c r="J117" s="35"/>
      <c r="K117" s="35"/>
      <c r="L117" s="35"/>
      <c r="M117" s="26"/>
      <c r="N117" s="27"/>
    </row>
    <row r="118" spans="1:14" ht="24.75" customHeight="1">
      <c r="A118" s="22"/>
      <c r="B118" s="22"/>
      <c r="C118" s="23"/>
      <c r="D118" s="37" t="s">
        <v>13</v>
      </c>
      <c r="E118" s="35"/>
      <c r="F118" s="36"/>
      <c r="G118" s="36"/>
      <c r="H118" s="36"/>
      <c r="I118" s="35"/>
      <c r="J118" s="35"/>
      <c r="K118" s="35"/>
      <c r="L118" s="35"/>
      <c r="M118" s="26"/>
      <c r="N118" s="27"/>
    </row>
    <row r="119" spans="1:14" ht="24.75" customHeight="1">
      <c r="A119" s="28"/>
      <c r="B119" s="28"/>
      <c r="C119" s="29"/>
      <c r="D119" s="24" t="s">
        <v>14</v>
      </c>
      <c r="E119" s="26">
        <f>SUM(E116,E117)-E118</f>
        <v>18500</v>
      </c>
      <c r="F119" s="30"/>
      <c r="G119" s="30">
        <f>SUM(G116:G117)-G118</f>
        <v>18500</v>
      </c>
      <c r="H119" s="30"/>
      <c r="I119" s="26"/>
      <c r="J119" s="26"/>
      <c r="K119" s="26"/>
      <c r="L119" s="26"/>
      <c r="M119" s="26">
        <f>SUM(M116,M117)-M118</f>
        <v>18500</v>
      </c>
      <c r="N119" s="27"/>
    </row>
    <row r="120" spans="1:14" ht="24.75" customHeight="1">
      <c r="A120" s="31"/>
      <c r="B120" s="32" t="s">
        <v>61</v>
      </c>
      <c r="C120" s="37" t="s">
        <v>16</v>
      </c>
      <c r="D120" s="37" t="s">
        <v>8</v>
      </c>
      <c r="E120" s="35">
        <f>SUM(I120,M120)</f>
        <v>7900</v>
      </c>
      <c r="F120" s="36"/>
      <c r="G120" s="36"/>
      <c r="H120" s="36"/>
      <c r="I120" s="35">
        <f>SUM(J120,K120,L120)</f>
        <v>7900</v>
      </c>
      <c r="J120" s="35"/>
      <c r="K120" s="35">
        <v>900</v>
      </c>
      <c r="L120" s="35">
        <v>7000</v>
      </c>
      <c r="M120" s="26"/>
      <c r="N120" s="27"/>
    </row>
    <row r="121" spans="1:14" ht="24.75" customHeight="1">
      <c r="A121" s="22"/>
      <c r="B121" s="22"/>
      <c r="C121" s="23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>
      <c r="A122" s="22"/>
      <c r="B122" s="22"/>
      <c r="C122" s="23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SUM(I123,M123)</f>
        <v>7900</v>
      </c>
      <c r="F123" s="30"/>
      <c r="G123" s="30"/>
      <c r="H123" s="30"/>
      <c r="I123" s="26">
        <f>SUM(I120,I121)-I122</f>
        <v>7900</v>
      </c>
      <c r="J123" s="26"/>
      <c r="K123" s="26">
        <f>SUM(K120,K121)-K122</f>
        <v>900</v>
      </c>
      <c r="L123" s="26">
        <f>SUM(L120,L121)-L122</f>
        <v>7000</v>
      </c>
      <c r="M123" s="26"/>
      <c r="N123" s="27"/>
    </row>
    <row r="124" spans="1:14" ht="24.75" customHeight="1">
      <c r="A124" s="31" t="s">
        <v>62</v>
      </c>
      <c r="B124" s="32"/>
      <c r="C124" s="33" t="s">
        <v>63</v>
      </c>
      <c r="D124" s="34" t="s">
        <v>8</v>
      </c>
      <c r="E124" s="38">
        <f>SUM(E128)</f>
        <v>302861</v>
      </c>
      <c r="F124" s="38"/>
      <c r="G124" s="38"/>
      <c r="H124" s="38"/>
      <c r="I124" s="38">
        <f>SUM(I128)</f>
        <v>302861</v>
      </c>
      <c r="J124" s="38"/>
      <c r="K124" s="38">
        <f>SUM(K128)</f>
        <v>302861</v>
      </c>
      <c r="L124" s="38"/>
      <c r="M124" s="38"/>
      <c r="N124" s="27"/>
    </row>
    <row r="125" spans="1:14" ht="24.75" customHeight="1">
      <c r="A125" s="22"/>
      <c r="B125" s="22"/>
      <c r="C125" s="23"/>
      <c r="D125" s="37" t="s">
        <v>9</v>
      </c>
      <c r="E125" s="38"/>
      <c r="F125" s="72"/>
      <c r="G125" s="72"/>
      <c r="H125" s="72"/>
      <c r="I125" s="38"/>
      <c r="J125" s="72"/>
      <c r="K125" s="38"/>
      <c r="L125" s="72"/>
      <c r="M125" s="25"/>
      <c r="N125" s="27"/>
    </row>
    <row r="126" spans="1:14" ht="24.75" customHeight="1">
      <c r="A126" s="22"/>
      <c r="B126" s="22"/>
      <c r="C126" s="23"/>
      <c r="D126" s="37" t="s">
        <v>13</v>
      </c>
      <c r="E126" s="38"/>
      <c r="F126" s="38"/>
      <c r="G126" s="38"/>
      <c r="H126" s="38"/>
      <c r="I126" s="38"/>
      <c r="J126" s="38"/>
      <c r="K126" s="38"/>
      <c r="L126" s="38"/>
      <c r="M126" s="25"/>
      <c r="N126" s="27"/>
    </row>
    <row r="127" spans="1:14" ht="30" customHeight="1">
      <c r="A127" s="28"/>
      <c r="B127" s="28"/>
      <c r="C127" s="29"/>
      <c r="D127" s="24" t="s">
        <v>14</v>
      </c>
      <c r="E127" s="25">
        <f>SUM(E131)</f>
        <v>302861</v>
      </c>
      <c r="F127" s="25"/>
      <c r="G127" s="25"/>
      <c r="H127" s="25"/>
      <c r="I127" s="25">
        <f>SUM(I131)</f>
        <v>302861</v>
      </c>
      <c r="J127" s="25"/>
      <c r="K127" s="25">
        <f>SUM(K131)</f>
        <v>302861</v>
      </c>
      <c r="L127" s="25"/>
      <c r="M127" s="25"/>
      <c r="N127" s="27"/>
    </row>
    <row r="128" spans="1:14" ht="24.75" customHeight="1">
      <c r="A128" s="31"/>
      <c r="B128" s="32" t="s">
        <v>64</v>
      </c>
      <c r="C128" s="78" t="s">
        <v>116</v>
      </c>
      <c r="D128" s="37" t="s">
        <v>8</v>
      </c>
      <c r="E128" s="35">
        <f>SUM(I128,M128)</f>
        <v>302861</v>
      </c>
      <c r="F128" s="36"/>
      <c r="G128" s="36"/>
      <c r="H128" s="36"/>
      <c r="I128" s="35">
        <f>SUM(K128,J128)</f>
        <v>302861</v>
      </c>
      <c r="J128" s="35"/>
      <c r="K128" s="35">
        <v>302861</v>
      </c>
      <c r="L128" s="35"/>
      <c r="M128" s="26"/>
      <c r="N128" s="27"/>
    </row>
    <row r="129" spans="1:14" ht="24.75" customHeight="1">
      <c r="A129" s="22"/>
      <c r="B129" s="22"/>
      <c r="C129" s="79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>
      <c r="A130" s="22"/>
      <c r="B130" s="22"/>
      <c r="C130" s="79"/>
      <c r="D130" s="37" t="s">
        <v>13</v>
      </c>
      <c r="E130" s="35"/>
      <c r="F130" s="36"/>
      <c r="G130" s="36"/>
      <c r="H130" s="36"/>
      <c r="I130" s="35"/>
      <c r="J130" s="35"/>
      <c r="K130" s="35"/>
      <c r="L130" s="35"/>
      <c r="M130" s="26"/>
      <c r="N130" s="27"/>
    </row>
    <row r="131" spans="1:14" ht="24.75" customHeight="1">
      <c r="A131" s="28"/>
      <c r="B131" s="28"/>
      <c r="C131" s="29"/>
      <c r="D131" s="24" t="s">
        <v>14</v>
      </c>
      <c r="E131" s="26">
        <f>SUM(E128,E129)-E130</f>
        <v>302861</v>
      </c>
      <c r="F131" s="30"/>
      <c r="G131" s="30"/>
      <c r="H131" s="30"/>
      <c r="I131" s="26">
        <f>SUM(I128,I129)-I130</f>
        <v>302861</v>
      </c>
      <c r="J131" s="26"/>
      <c r="K131" s="26">
        <f>SUM(K128,K129)-K130</f>
        <v>302861</v>
      </c>
      <c r="L131" s="26"/>
      <c r="M131" s="26"/>
      <c r="N131" s="27"/>
    </row>
    <row r="132" spans="1:14" ht="24.75" customHeight="1">
      <c r="A132" s="31" t="s">
        <v>65</v>
      </c>
      <c r="B132" s="32"/>
      <c r="C132" s="47" t="s">
        <v>66</v>
      </c>
      <c r="D132" s="37" t="s">
        <v>8</v>
      </c>
      <c r="E132" s="38">
        <f>SUM(E136)</f>
        <v>266203</v>
      </c>
      <c r="F132" s="38"/>
      <c r="G132" s="38"/>
      <c r="H132" s="38"/>
      <c r="I132" s="38">
        <f>SUM(I136)</f>
        <v>266203</v>
      </c>
      <c r="J132" s="38"/>
      <c r="K132" s="38">
        <f>SUM(K136)</f>
        <v>266203</v>
      </c>
      <c r="L132" s="35"/>
      <c r="M132" s="26"/>
      <c r="N132" s="27"/>
    </row>
    <row r="133" spans="1:14" ht="24.75" customHeight="1">
      <c r="A133" s="22"/>
      <c r="B133" s="22"/>
      <c r="C133" s="23"/>
      <c r="D133" s="37" t="s">
        <v>9</v>
      </c>
      <c r="E133" s="38">
        <f>SUM(E137)</f>
        <v>164305</v>
      </c>
      <c r="F133" s="38"/>
      <c r="G133" s="38"/>
      <c r="H133" s="38"/>
      <c r="I133" s="38">
        <f>SUM(I137)</f>
        <v>164305</v>
      </c>
      <c r="J133" s="38"/>
      <c r="K133" s="38">
        <f>SUM(K137)</f>
        <v>164305</v>
      </c>
      <c r="L133" s="35"/>
      <c r="M133" s="26"/>
      <c r="N133" s="27"/>
    </row>
    <row r="134" spans="1:14" ht="24.75" customHeight="1">
      <c r="A134" s="22"/>
      <c r="B134" s="22"/>
      <c r="C134" s="23"/>
      <c r="D134" s="37" t="s">
        <v>13</v>
      </c>
      <c r="E134" s="38">
        <f>SUM(E138)</f>
        <v>233979</v>
      </c>
      <c r="F134" s="38"/>
      <c r="G134" s="38"/>
      <c r="H134" s="38"/>
      <c r="I134" s="38">
        <f>SUM(I138)</f>
        <v>233979</v>
      </c>
      <c r="J134" s="38"/>
      <c r="K134" s="38">
        <f>SUM(K138)</f>
        <v>233979</v>
      </c>
      <c r="L134" s="35"/>
      <c r="M134" s="26"/>
      <c r="N134" s="27"/>
    </row>
    <row r="135" spans="1:14" ht="24.75" customHeight="1">
      <c r="A135" s="28"/>
      <c r="B135" s="28"/>
      <c r="C135" s="29"/>
      <c r="D135" s="24" t="s">
        <v>14</v>
      </c>
      <c r="E135" s="25">
        <f>SUM(E139)</f>
        <v>196529</v>
      </c>
      <c r="F135" s="25"/>
      <c r="G135" s="25"/>
      <c r="H135" s="25"/>
      <c r="I135" s="25">
        <f>SUM(I139)</f>
        <v>196529</v>
      </c>
      <c r="J135" s="25"/>
      <c r="K135" s="25">
        <f>SUM(K139)</f>
        <v>196529</v>
      </c>
      <c r="L135" s="26"/>
      <c r="M135" s="26"/>
      <c r="N135" s="27"/>
    </row>
    <row r="136" spans="1:14" ht="24.75" customHeight="1">
      <c r="A136" s="31"/>
      <c r="B136" s="32" t="s">
        <v>67</v>
      </c>
      <c r="C136" s="46" t="s">
        <v>68</v>
      </c>
      <c r="D136" s="37" t="s">
        <v>8</v>
      </c>
      <c r="E136" s="35">
        <f>SUM(M136,I136)</f>
        <v>266203</v>
      </c>
      <c r="F136" s="36"/>
      <c r="G136" s="36"/>
      <c r="H136" s="36"/>
      <c r="I136" s="35">
        <f>SUM(K136,J136)</f>
        <v>266203</v>
      </c>
      <c r="J136" s="35"/>
      <c r="K136" s="35">
        <v>266203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>
        <f>SUM(M137,I137)</f>
        <v>164305</v>
      </c>
      <c r="F137" s="36"/>
      <c r="G137" s="36"/>
      <c r="H137" s="36"/>
      <c r="I137" s="35">
        <f>SUM(K137,J137)</f>
        <v>164305</v>
      </c>
      <c r="J137" s="35"/>
      <c r="K137" s="35">
        <f>24305+140000</f>
        <v>164305</v>
      </c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>
        <f>SUM(M138,I138)</f>
        <v>233979</v>
      </c>
      <c r="F138" s="36"/>
      <c r="G138" s="36"/>
      <c r="H138" s="36"/>
      <c r="I138" s="35">
        <f>SUM(K138,J138)</f>
        <v>233979</v>
      </c>
      <c r="J138" s="35"/>
      <c r="K138" s="35">
        <f>10000+30000+21068+17933+129000+25978</f>
        <v>233979</v>
      </c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>SUM(M139,I139)</f>
        <v>196529</v>
      </c>
      <c r="F139" s="30"/>
      <c r="G139" s="30"/>
      <c r="H139" s="30"/>
      <c r="I139" s="26">
        <f>SUM(I136,I137)-I138</f>
        <v>196529</v>
      </c>
      <c r="J139" s="26"/>
      <c r="K139" s="26">
        <f>SUM(K136,K137)-K138</f>
        <v>196529</v>
      </c>
      <c r="L139" s="26"/>
      <c r="M139" s="26"/>
      <c r="N139" s="27"/>
    </row>
    <row r="140" spans="1:14" ht="24.75" customHeight="1">
      <c r="A140" s="31" t="s">
        <v>69</v>
      </c>
      <c r="B140" s="32"/>
      <c r="C140" s="47" t="s">
        <v>15</v>
      </c>
      <c r="D140" s="37" t="s">
        <v>8</v>
      </c>
      <c r="E140" s="38">
        <f>SUM(E144,E148,E152,E156,E160,E164,E168)</f>
        <v>14737772</v>
      </c>
      <c r="F140" s="38"/>
      <c r="G140" s="38"/>
      <c r="H140" s="48"/>
      <c r="I140" s="38">
        <f>SUM(I144,I148,I152,I156,I160,I164,I168)</f>
        <v>14292270</v>
      </c>
      <c r="J140" s="38">
        <f>SUM(J144,J148,J152,J156,J160,J164,J168)</f>
        <v>11852356</v>
      </c>
      <c r="K140" s="38">
        <f>SUM(K144,K148,K152,K156,K160,K164,K168)</f>
        <v>2128732</v>
      </c>
      <c r="L140" s="38">
        <f>SUM(L144,L148,L152,L156,L160,L164,L168)</f>
        <v>311182</v>
      </c>
      <c r="M140" s="38">
        <f>SUM(M144,M148,M152,M156,M160,M164,M168)</f>
        <v>445502</v>
      </c>
      <c r="N140" s="27"/>
    </row>
    <row r="141" spans="1:14" ht="24.75" customHeight="1">
      <c r="A141" s="22"/>
      <c r="B141" s="22"/>
      <c r="C141" s="23"/>
      <c r="D141" s="37" t="s">
        <v>9</v>
      </c>
      <c r="E141" s="38">
        <f>SUM(E145,E149,E153,E157,E161,E165,E169)</f>
        <v>298101</v>
      </c>
      <c r="F141" s="38"/>
      <c r="G141" s="38"/>
      <c r="H141" s="38"/>
      <c r="I141" s="38">
        <f aca="true" t="shared" si="6" ref="I141:K142">SUM(I145,I149,I153,I157,I161,I165,I169)</f>
        <v>273555</v>
      </c>
      <c r="J141" s="38">
        <f t="shared" si="6"/>
        <v>152943</v>
      </c>
      <c r="K141" s="38">
        <f t="shared" si="6"/>
        <v>120612</v>
      </c>
      <c r="L141" s="38"/>
      <c r="M141" s="38">
        <f>SUM(M145,M149,M153,M157,M161,M165,M169)</f>
        <v>24546</v>
      </c>
      <c r="N141" s="27"/>
    </row>
    <row r="142" spans="1:14" ht="24.75" customHeight="1">
      <c r="A142" s="22"/>
      <c r="B142" s="22"/>
      <c r="C142" s="23"/>
      <c r="D142" s="37" t="s">
        <v>13</v>
      </c>
      <c r="E142" s="38">
        <f>SUM(E146,E150,E154,E158,E162,E166,E170)</f>
        <v>142012</v>
      </c>
      <c r="F142" s="38"/>
      <c r="G142" s="38"/>
      <c r="H142" s="38"/>
      <c r="I142" s="38">
        <f t="shared" si="6"/>
        <v>142012</v>
      </c>
      <c r="J142" s="38">
        <f t="shared" si="6"/>
        <v>113086</v>
      </c>
      <c r="K142" s="38">
        <f t="shared" si="6"/>
        <v>28926</v>
      </c>
      <c r="L142" s="38"/>
      <c r="M142" s="38"/>
      <c r="N142" s="27"/>
    </row>
    <row r="143" spans="1:14" ht="23.25" customHeight="1">
      <c r="A143" s="28"/>
      <c r="B143" s="28"/>
      <c r="C143" s="29"/>
      <c r="D143" s="24" t="s">
        <v>14</v>
      </c>
      <c r="E143" s="25">
        <f>SUM(E140:E141)-E142</f>
        <v>14893861</v>
      </c>
      <c r="F143" s="25"/>
      <c r="G143" s="25"/>
      <c r="H143" s="25"/>
      <c r="I143" s="25">
        <f>SUM(I140:I141)-I142</f>
        <v>14423813</v>
      </c>
      <c r="J143" s="25">
        <f>SUM(J140:J141)-J142</f>
        <v>11892213</v>
      </c>
      <c r="K143" s="25">
        <f>SUM(K147,K151,K155,K159,K163,K167,K171)</f>
        <v>2220418</v>
      </c>
      <c r="L143" s="25">
        <f>SUM(L147,L151,L155,L159,L167,L171)</f>
        <v>311182</v>
      </c>
      <c r="M143" s="25">
        <f>SUM(M147,M151,M155,M159,M167,M171)</f>
        <v>470048</v>
      </c>
      <c r="N143" s="27"/>
    </row>
    <row r="144" spans="1:14" ht="24.75" customHeight="1">
      <c r="A144" s="31"/>
      <c r="B144" s="32" t="s">
        <v>70</v>
      </c>
      <c r="C144" s="46" t="s">
        <v>71</v>
      </c>
      <c r="D144" s="37" t="s">
        <v>8</v>
      </c>
      <c r="E144" s="35">
        <f aca="true" t="shared" si="7" ref="E144:E154">SUM(I144,M144)</f>
        <v>484513</v>
      </c>
      <c r="F144" s="36"/>
      <c r="G144" s="36"/>
      <c r="H144" s="36"/>
      <c r="I144" s="35">
        <f>SUM(J144,K144,L144)</f>
        <v>484513</v>
      </c>
      <c r="J144" s="35">
        <v>464267</v>
      </c>
      <c r="K144" s="35">
        <f>19142+1104</f>
        <v>20246</v>
      </c>
      <c r="L144" s="35"/>
      <c r="M144" s="26"/>
      <c r="N144" s="27"/>
    </row>
    <row r="145" spans="1:14" ht="24.75" customHeight="1">
      <c r="A145" s="22"/>
      <c r="B145" s="22"/>
      <c r="C145" s="23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8"/>
      <c r="B147" s="28"/>
      <c r="C147" s="29"/>
      <c r="D147" s="24" t="s">
        <v>14</v>
      </c>
      <c r="E147" s="26">
        <f t="shared" si="7"/>
        <v>484513</v>
      </c>
      <c r="F147" s="30"/>
      <c r="G147" s="30"/>
      <c r="H147" s="30"/>
      <c r="I147" s="26">
        <f>SUM(J147,K147,L147)</f>
        <v>484513</v>
      </c>
      <c r="J147" s="26">
        <f>SUM(J144,J145)-J146</f>
        <v>464267</v>
      </c>
      <c r="K147" s="26">
        <f>SUM(K144,K145)-K146</f>
        <v>20246</v>
      </c>
      <c r="L147" s="26"/>
      <c r="M147" s="26"/>
      <c r="N147" s="27"/>
    </row>
    <row r="148" spans="1:14" ht="24.75" customHeight="1">
      <c r="A148" s="31"/>
      <c r="B148" s="32" t="s">
        <v>72</v>
      </c>
      <c r="C148" s="46" t="s">
        <v>73</v>
      </c>
      <c r="D148" s="37" t="s">
        <v>8</v>
      </c>
      <c r="E148" s="35">
        <f t="shared" si="7"/>
        <v>592547</v>
      </c>
      <c r="F148" s="36"/>
      <c r="G148" s="36"/>
      <c r="H148" s="36"/>
      <c r="I148" s="35">
        <f>SUM(J148,K148,L148)</f>
        <v>592547</v>
      </c>
      <c r="J148" s="35">
        <v>572386</v>
      </c>
      <c r="K148" s="35">
        <f>18766+1395</f>
        <v>20161</v>
      </c>
      <c r="L148" s="35"/>
      <c r="M148" s="26"/>
      <c r="N148" s="27"/>
    </row>
    <row r="149" spans="1:14" ht="24.75" customHeight="1">
      <c r="A149" s="22"/>
      <c r="B149" s="22"/>
      <c r="C149" s="23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>
      <c r="A151" s="28"/>
      <c r="B151" s="28"/>
      <c r="C151" s="29"/>
      <c r="D151" s="24" t="s">
        <v>14</v>
      </c>
      <c r="E151" s="26">
        <f t="shared" si="7"/>
        <v>592547</v>
      </c>
      <c r="F151" s="30"/>
      <c r="G151" s="30"/>
      <c r="H151" s="30"/>
      <c r="I151" s="26">
        <f>SUM(J151,K151,L151)</f>
        <v>592547</v>
      </c>
      <c r="J151" s="26">
        <f>SUM(J148,J149,)-J150</f>
        <v>572386</v>
      </c>
      <c r="K151" s="26">
        <f>SUM(K148,K149,)-K150</f>
        <v>20161</v>
      </c>
      <c r="L151" s="26"/>
      <c r="M151" s="26"/>
      <c r="N151" s="27"/>
    </row>
    <row r="152" spans="1:14" ht="24.75" customHeight="1">
      <c r="A152" s="31"/>
      <c r="B152" s="32" t="s">
        <v>74</v>
      </c>
      <c r="C152" s="46" t="s">
        <v>75</v>
      </c>
      <c r="D152" s="37" t="s">
        <v>8</v>
      </c>
      <c r="E152" s="35">
        <f t="shared" si="7"/>
        <v>1466564</v>
      </c>
      <c r="F152" s="36"/>
      <c r="G152" s="36"/>
      <c r="H152" s="36"/>
      <c r="I152" s="35">
        <f>SUM(J152,K152,L152)</f>
        <v>1466564</v>
      </c>
      <c r="J152" s="35">
        <v>1174163</v>
      </c>
      <c r="K152" s="35">
        <v>292401</v>
      </c>
      <c r="L152" s="35"/>
      <c r="M152" s="26"/>
      <c r="N152" s="27"/>
    </row>
    <row r="153" spans="1:14" ht="24.75" customHeight="1">
      <c r="A153" s="22"/>
      <c r="B153" s="22"/>
      <c r="C153" s="23"/>
      <c r="D153" s="37" t="s">
        <v>9</v>
      </c>
      <c r="E153" s="35">
        <f t="shared" si="7"/>
        <v>133595</v>
      </c>
      <c r="F153" s="36"/>
      <c r="G153" s="36"/>
      <c r="H153" s="36"/>
      <c r="I153" s="35">
        <f>SUM(J153,K153,L153)</f>
        <v>133595</v>
      </c>
      <c r="J153" s="35">
        <v>129000</v>
      </c>
      <c r="K153" s="35">
        <v>4595</v>
      </c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>
        <f t="shared" si="7"/>
        <v>4595</v>
      </c>
      <c r="F154" s="36"/>
      <c r="G154" s="36"/>
      <c r="H154" s="36"/>
      <c r="I154" s="35">
        <f>SUM(J154,K154,L154)</f>
        <v>4595</v>
      </c>
      <c r="J154" s="35"/>
      <c r="K154" s="35">
        <v>4595</v>
      </c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 aca="true" t="shared" si="8" ref="E155:E160">SUM(I155,M155)</f>
        <v>1595564</v>
      </c>
      <c r="F155" s="30"/>
      <c r="G155" s="30"/>
      <c r="H155" s="30"/>
      <c r="I155" s="26">
        <f aca="true" t="shared" si="9" ref="I155:I160">SUM(J155,K155,L155)</f>
        <v>1595564</v>
      </c>
      <c r="J155" s="26">
        <f>SUM(J152:J153)-J154</f>
        <v>1303163</v>
      </c>
      <c r="K155" s="26">
        <f>SUM(K152:K153)-K154</f>
        <v>292401</v>
      </c>
      <c r="L155" s="26"/>
      <c r="M155" s="26"/>
      <c r="N155" s="27"/>
    </row>
    <row r="156" spans="1:14" ht="24.75" customHeight="1">
      <c r="A156" s="31"/>
      <c r="B156" s="32" t="s">
        <v>76</v>
      </c>
      <c r="C156" s="46" t="s">
        <v>77</v>
      </c>
      <c r="D156" s="37" t="s">
        <v>8</v>
      </c>
      <c r="E156" s="35">
        <f t="shared" si="8"/>
        <v>11844063</v>
      </c>
      <c r="F156" s="36"/>
      <c r="G156" s="36"/>
      <c r="H156" s="36"/>
      <c r="I156" s="35">
        <f t="shared" si="9"/>
        <v>11398561</v>
      </c>
      <c r="J156" s="35">
        <v>9460353</v>
      </c>
      <c r="K156" s="35">
        <v>1627026</v>
      </c>
      <c r="L156" s="35">
        <v>311182</v>
      </c>
      <c r="M156" s="35">
        <v>445502</v>
      </c>
      <c r="N156" s="27"/>
    </row>
    <row r="157" spans="1:14" ht="24.75" customHeight="1">
      <c r="A157" s="22"/>
      <c r="B157" s="22"/>
      <c r="C157" s="23"/>
      <c r="D157" s="37" t="s">
        <v>9</v>
      </c>
      <c r="E157" s="35">
        <f t="shared" si="8"/>
        <v>164506</v>
      </c>
      <c r="F157" s="36"/>
      <c r="G157" s="36"/>
      <c r="H157" s="36"/>
      <c r="I157" s="35">
        <f t="shared" si="9"/>
        <v>139960</v>
      </c>
      <c r="J157" s="35">
        <f>13986+9620+337</f>
        <v>23943</v>
      </c>
      <c r="K157" s="35">
        <f>19000+4000+11620+2600+9766+7568+53435+8028</f>
        <v>116017</v>
      </c>
      <c r="L157" s="35"/>
      <c r="M157" s="26">
        <v>24546</v>
      </c>
      <c r="N157" s="27"/>
    </row>
    <row r="158" spans="1:14" ht="24.75" customHeight="1">
      <c r="A158" s="22"/>
      <c r="B158" s="22"/>
      <c r="C158" s="23"/>
      <c r="D158" s="37" t="s">
        <v>13</v>
      </c>
      <c r="E158" s="35">
        <f t="shared" si="8"/>
        <v>137417</v>
      </c>
      <c r="F158" s="36"/>
      <c r="G158" s="36"/>
      <c r="H158" s="36"/>
      <c r="I158" s="35">
        <f t="shared" si="9"/>
        <v>137417</v>
      </c>
      <c r="J158" s="35">
        <f>43546+4000+995+63055+1490</f>
        <v>113086</v>
      </c>
      <c r="K158" s="35">
        <f>11620+2600+3236+6875</f>
        <v>24331</v>
      </c>
      <c r="L158" s="35"/>
      <c r="M158" s="26"/>
      <c r="N158" s="27"/>
    </row>
    <row r="159" spans="1:14" ht="24.75" customHeight="1">
      <c r="A159" s="28"/>
      <c r="B159" s="28"/>
      <c r="C159" s="29"/>
      <c r="D159" s="24" t="s">
        <v>14</v>
      </c>
      <c r="E159" s="26">
        <f t="shared" si="8"/>
        <v>11871152</v>
      </c>
      <c r="F159" s="30"/>
      <c r="G159" s="30"/>
      <c r="H159" s="30"/>
      <c r="I159" s="26">
        <f t="shared" si="9"/>
        <v>11401104</v>
      </c>
      <c r="J159" s="26">
        <f>SUM(J156,J157)-J158</f>
        <v>9371210</v>
      </c>
      <c r="K159" s="26">
        <f>SUM(K156,K157)-K158</f>
        <v>1718712</v>
      </c>
      <c r="L159" s="26">
        <f>SUM(L156,L157)-L158</f>
        <v>311182</v>
      </c>
      <c r="M159" s="26">
        <f>SUM(M156:M157)</f>
        <v>470048</v>
      </c>
      <c r="N159" s="27"/>
    </row>
    <row r="160" spans="1:14" ht="24.75" customHeight="1">
      <c r="A160" s="31"/>
      <c r="B160" s="32" t="s">
        <v>140</v>
      </c>
      <c r="C160" s="78" t="s">
        <v>141</v>
      </c>
      <c r="D160" s="37" t="s">
        <v>8</v>
      </c>
      <c r="E160" s="35">
        <f t="shared" si="8"/>
        <v>185587</v>
      </c>
      <c r="F160" s="36"/>
      <c r="G160" s="36"/>
      <c r="H160" s="36"/>
      <c r="I160" s="35">
        <f t="shared" si="9"/>
        <v>185587</v>
      </c>
      <c r="J160" s="35">
        <v>181187</v>
      </c>
      <c r="K160" s="35">
        <f>3951+449</f>
        <v>4400</v>
      </c>
      <c r="L160" s="35"/>
      <c r="M160" s="26"/>
      <c r="N160" s="27"/>
    </row>
    <row r="161" spans="1:14" ht="24.75" customHeight="1">
      <c r="A161" s="22"/>
      <c r="B161" s="22"/>
      <c r="C161" s="79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29"/>
      <c r="D163" s="24" t="s">
        <v>14</v>
      </c>
      <c r="E163" s="26">
        <f aca="true" t="shared" si="10" ref="E163:E168">SUM(I163,M163)</f>
        <v>185587</v>
      </c>
      <c r="F163" s="30"/>
      <c r="G163" s="30"/>
      <c r="H163" s="30"/>
      <c r="I163" s="26">
        <f>SUM(J163,K163,L163)</f>
        <v>185587</v>
      </c>
      <c r="J163" s="26">
        <f>SUM(J160,J161,)-J162</f>
        <v>181187</v>
      </c>
      <c r="K163" s="26">
        <f>SUM(K160,K161,)-K162</f>
        <v>4400</v>
      </c>
      <c r="L163" s="26"/>
      <c r="M163" s="26"/>
      <c r="N163" s="27"/>
    </row>
    <row r="164" spans="1:14" ht="24.75" customHeight="1">
      <c r="A164" s="31"/>
      <c r="B164" s="32" t="s">
        <v>78</v>
      </c>
      <c r="C164" s="78" t="s">
        <v>79</v>
      </c>
      <c r="D164" s="37" t="s">
        <v>8</v>
      </c>
      <c r="E164" s="35">
        <f t="shared" si="10"/>
        <v>69498</v>
      </c>
      <c r="F164" s="36"/>
      <c r="G164" s="36"/>
      <c r="H164" s="36"/>
      <c r="I164" s="35">
        <f>SUM(J164,K164,L164)</f>
        <v>69498</v>
      </c>
      <c r="J164" s="35"/>
      <c r="K164" s="35">
        <v>69498</v>
      </c>
      <c r="L164" s="35"/>
      <c r="M164" s="26"/>
      <c r="N164" s="27"/>
    </row>
    <row r="165" spans="1:14" ht="24.75" customHeight="1">
      <c r="A165" s="22"/>
      <c r="B165" s="22"/>
      <c r="C165" s="79"/>
      <c r="D165" s="37" t="s">
        <v>9</v>
      </c>
      <c r="E165" s="35"/>
      <c r="F165" s="36"/>
      <c r="G165" s="36"/>
      <c r="H165" s="36"/>
      <c r="I165" s="35"/>
      <c r="J165" s="35"/>
      <c r="K165" s="35"/>
      <c r="L165" s="35"/>
      <c r="M165" s="26"/>
      <c r="N165" s="27"/>
    </row>
    <row r="166" spans="1:14" ht="24.75" customHeight="1">
      <c r="A166" s="22"/>
      <c r="B166" s="22"/>
      <c r="C166" s="23"/>
      <c r="D166" s="37" t="s">
        <v>13</v>
      </c>
      <c r="E166" s="35"/>
      <c r="F166" s="36"/>
      <c r="G166" s="36"/>
      <c r="H166" s="36"/>
      <c r="I166" s="35"/>
      <c r="J166" s="35"/>
      <c r="K166" s="35"/>
      <c r="L166" s="35"/>
      <c r="M166" s="26"/>
      <c r="N166" s="27"/>
    </row>
    <row r="167" spans="1:14" ht="24.75" customHeight="1">
      <c r="A167" s="28"/>
      <c r="B167" s="28"/>
      <c r="C167" s="29"/>
      <c r="D167" s="24" t="s">
        <v>14</v>
      </c>
      <c r="E167" s="26">
        <f t="shared" si="10"/>
        <v>69498</v>
      </c>
      <c r="F167" s="30"/>
      <c r="G167" s="30"/>
      <c r="H167" s="30"/>
      <c r="I167" s="26">
        <f>SUM(J167,K167,L167)</f>
        <v>69498</v>
      </c>
      <c r="J167" s="26"/>
      <c r="K167" s="26">
        <f>SUM(K164,K165,)-K166</f>
        <v>69498</v>
      </c>
      <c r="L167" s="26"/>
      <c r="M167" s="26"/>
      <c r="N167" s="27"/>
    </row>
    <row r="168" spans="1:14" ht="24.75" customHeight="1">
      <c r="A168" s="31"/>
      <c r="B168" s="32" t="s">
        <v>80</v>
      </c>
      <c r="C168" s="46" t="s">
        <v>16</v>
      </c>
      <c r="D168" s="37" t="s">
        <v>8</v>
      </c>
      <c r="E168" s="35">
        <f t="shared" si="10"/>
        <v>95000</v>
      </c>
      <c r="F168" s="36"/>
      <c r="G168" s="36"/>
      <c r="H168" s="36"/>
      <c r="I168" s="35">
        <f>SUM(J168:K168)</f>
        <v>95000</v>
      </c>
      <c r="J168" s="35"/>
      <c r="K168" s="35">
        <f>92000+3000</f>
        <v>95000</v>
      </c>
      <c r="L168" s="35"/>
      <c r="M168" s="26"/>
      <c r="N168" s="27"/>
    </row>
    <row r="169" spans="1:14" ht="24.75" customHeight="1">
      <c r="A169" s="22"/>
      <c r="B169" s="22"/>
      <c r="C169" s="23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ht="24.75" customHeight="1">
      <c r="A170" s="22"/>
      <c r="B170" s="22"/>
      <c r="C170" s="23"/>
      <c r="D170" s="37" t="s">
        <v>13</v>
      </c>
      <c r="E170" s="35"/>
      <c r="F170" s="36"/>
      <c r="G170" s="36"/>
      <c r="H170" s="36"/>
      <c r="I170" s="35"/>
      <c r="J170" s="35"/>
      <c r="K170" s="35"/>
      <c r="L170" s="35"/>
      <c r="M170" s="26"/>
      <c r="N170" s="27"/>
    </row>
    <row r="171" spans="1:14" ht="24.75" customHeight="1">
      <c r="A171" s="28"/>
      <c r="B171" s="28"/>
      <c r="C171" s="29"/>
      <c r="D171" s="24" t="s">
        <v>14</v>
      </c>
      <c r="E171" s="26">
        <f>SUM(I171,M171)</f>
        <v>95000</v>
      </c>
      <c r="F171" s="30"/>
      <c r="G171" s="30"/>
      <c r="H171" s="30"/>
      <c r="I171" s="26">
        <f>SUM(J171,K171,L171)</f>
        <v>95000</v>
      </c>
      <c r="J171" s="26"/>
      <c r="K171" s="26">
        <f>SUM(K168,K169)-K170</f>
        <v>95000</v>
      </c>
      <c r="L171" s="26"/>
      <c r="M171" s="26"/>
      <c r="N171" s="27"/>
    </row>
    <row r="172" spans="1:14" ht="24.75" customHeight="1">
      <c r="A172" s="31" t="s">
        <v>149</v>
      </c>
      <c r="B172" s="32"/>
      <c r="C172" s="47" t="s">
        <v>150</v>
      </c>
      <c r="D172" s="37" t="s">
        <v>8</v>
      </c>
      <c r="E172" s="38">
        <f>SUM(I172)</f>
        <v>84420</v>
      </c>
      <c r="F172" s="38"/>
      <c r="G172" s="38"/>
      <c r="H172" s="38"/>
      <c r="I172" s="38">
        <f>SUM(J172:L172)</f>
        <v>84420</v>
      </c>
      <c r="J172" s="38"/>
      <c r="K172" s="38">
        <f>SUM(K176)</f>
        <v>84420</v>
      </c>
      <c r="L172" s="38"/>
      <c r="M172" s="38"/>
      <c r="N172" s="27"/>
    </row>
    <row r="173" spans="1:14" ht="24.75" customHeight="1">
      <c r="A173" s="22"/>
      <c r="B173" s="22"/>
      <c r="C173" s="23"/>
      <c r="D173" s="37" t="s">
        <v>9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27"/>
    </row>
    <row r="174" spans="1:14" ht="24.75" customHeight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>
      <c r="A175" s="22"/>
      <c r="B175" s="22"/>
      <c r="C175" s="23"/>
      <c r="D175" s="37" t="s">
        <v>14</v>
      </c>
      <c r="E175" s="38">
        <f>SUM(I175)</f>
        <v>84420</v>
      </c>
      <c r="F175" s="38"/>
      <c r="G175" s="38"/>
      <c r="H175" s="38"/>
      <c r="I175" s="38">
        <f>SUM(J175:L175)</f>
        <v>84420</v>
      </c>
      <c r="J175" s="38"/>
      <c r="K175" s="38">
        <f>SUM(K179)</f>
        <v>84420</v>
      </c>
      <c r="L175" s="38"/>
      <c r="M175" s="38"/>
      <c r="N175" s="27"/>
    </row>
    <row r="176" spans="1:13" ht="24.75" customHeight="1">
      <c r="A176" s="18"/>
      <c r="B176" s="61" t="s">
        <v>151</v>
      </c>
      <c r="C176" s="112" t="s">
        <v>152</v>
      </c>
      <c r="D176" s="62" t="s">
        <v>8</v>
      </c>
      <c r="E176" s="63">
        <f>SUM(I176)</f>
        <v>0</v>
      </c>
      <c r="F176" s="64"/>
      <c r="G176" s="64"/>
      <c r="H176" s="64"/>
      <c r="I176" s="63">
        <f>N169</f>
        <v>0</v>
      </c>
      <c r="J176" s="63"/>
      <c r="K176" s="63">
        <v>84420</v>
      </c>
      <c r="L176" s="63"/>
      <c r="M176" s="65"/>
    </row>
    <row r="177" spans="1:13" ht="24.75" customHeight="1">
      <c r="A177" s="66"/>
      <c r="B177" s="66"/>
      <c r="C177" s="113"/>
      <c r="D177" s="62" t="s">
        <v>9</v>
      </c>
      <c r="E177" s="63"/>
      <c r="F177" s="64"/>
      <c r="G177" s="64"/>
      <c r="H177" s="64"/>
      <c r="I177" s="63"/>
      <c r="J177" s="63"/>
      <c r="K177" s="63"/>
      <c r="L177" s="63"/>
      <c r="M177" s="65"/>
    </row>
    <row r="178" spans="1:13" ht="24.75" customHeight="1">
      <c r="A178" s="66"/>
      <c r="B178" s="66"/>
      <c r="C178" s="113"/>
      <c r="D178" s="62" t="s">
        <v>13</v>
      </c>
      <c r="E178" s="63"/>
      <c r="F178" s="64"/>
      <c r="G178" s="64"/>
      <c r="H178" s="64"/>
      <c r="I178" s="63"/>
      <c r="J178" s="63"/>
      <c r="K178" s="63"/>
      <c r="L178" s="63"/>
      <c r="M178" s="65"/>
    </row>
    <row r="179" spans="1:13" ht="24.75" customHeight="1">
      <c r="A179" s="68"/>
      <c r="B179" s="68"/>
      <c r="C179" s="114"/>
      <c r="D179" s="21" t="s">
        <v>14</v>
      </c>
      <c r="E179" s="65">
        <f>SUM(I179)</f>
        <v>84420</v>
      </c>
      <c r="F179" s="70"/>
      <c r="G179" s="70"/>
      <c r="H179" s="70"/>
      <c r="I179" s="65">
        <f>SUM(K179)</f>
        <v>84420</v>
      </c>
      <c r="J179" s="65"/>
      <c r="K179" s="65">
        <f>SUM(K176:K177)</f>
        <v>84420</v>
      </c>
      <c r="L179" s="65"/>
      <c r="M179" s="65"/>
    </row>
    <row r="180" spans="1:14" ht="24.75" customHeight="1">
      <c r="A180" s="31" t="s">
        <v>81</v>
      </c>
      <c r="B180" s="32"/>
      <c r="C180" s="47" t="s">
        <v>17</v>
      </c>
      <c r="D180" s="37" t="s">
        <v>8</v>
      </c>
      <c r="E180" s="38">
        <f>SUM(E184,E188,E192,E196,E200)</f>
        <v>1211609</v>
      </c>
      <c r="F180" s="38">
        <f>SUM(F188,F192,F196,F200)</f>
        <v>990459</v>
      </c>
      <c r="G180" s="38"/>
      <c r="H180" s="38"/>
      <c r="I180" s="38">
        <f>SUM(I184,I188,I192,I196,I200)</f>
        <v>1199959</v>
      </c>
      <c r="J180" s="38"/>
      <c r="K180" s="38">
        <f>SUM(K184,K188,K192,K196,K200)</f>
        <v>990859</v>
      </c>
      <c r="L180" s="38">
        <f>SUM(L184,L188,L192,L196,L200)</f>
        <v>209100</v>
      </c>
      <c r="M180" s="38">
        <f>SUM(M188,M192,M196,M200)</f>
        <v>11650</v>
      </c>
      <c r="N180" s="27"/>
    </row>
    <row r="181" spans="1:14" ht="24.75" customHeight="1">
      <c r="A181" s="22"/>
      <c r="B181" s="22"/>
      <c r="C181" s="23"/>
      <c r="D181" s="37" t="s">
        <v>9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27"/>
    </row>
    <row r="182" spans="1:14" ht="24.75" customHeight="1">
      <c r="A182" s="22"/>
      <c r="B182" s="22"/>
      <c r="C182" s="23"/>
      <c r="D182" s="37" t="s">
        <v>13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27"/>
    </row>
    <row r="183" spans="1:14" ht="24.75" customHeight="1">
      <c r="A183" s="22"/>
      <c r="B183" s="22"/>
      <c r="C183" s="23"/>
      <c r="D183" s="37" t="s">
        <v>14</v>
      </c>
      <c r="E183" s="38">
        <f>SUM(E187,E191,E195,E199,E203)</f>
        <v>1211609</v>
      </c>
      <c r="F183" s="38">
        <f>SUM(F190,F195,F199,F203)</f>
        <v>990459</v>
      </c>
      <c r="G183" s="38"/>
      <c r="H183" s="38"/>
      <c r="I183" s="38">
        <f>SUM(J183:L183)</f>
        <v>1199959</v>
      </c>
      <c r="J183" s="38"/>
      <c r="K183" s="38">
        <f>SUM(K191,K195,K199,K203)</f>
        <v>990859</v>
      </c>
      <c r="L183" s="38">
        <f>SUM(L187,L191,L195,L199,L203)</f>
        <v>209100</v>
      </c>
      <c r="M183" s="38">
        <f>SUM(M191,M195,M199,M203)</f>
        <v>11650</v>
      </c>
      <c r="N183" s="27"/>
    </row>
    <row r="184" spans="1:13" ht="24.75" customHeight="1">
      <c r="A184" s="18"/>
      <c r="B184" s="61" t="s">
        <v>159</v>
      </c>
      <c r="C184" s="112" t="s">
        <v>160</v>
      </c>
      <c r="D184" s="62" t="s">
        <v>8</v>
      </c>
      <c r="E184" s="63">
        <f>SUM(M184,I184)</f>
        <v>209100</v>
      </c>
      <c r="F184" s="64"/>
      <c r="G184" s="64"/>
      <c r="H184" s="64"/>
      <c r="I184" s="63">
        <f>SUM(J184:L184)</f>
        <v>209100</v>
      </c>
      <c r="J184" s="63"/>
      <c r="K184" s="63"/>
      <c r="L184" s="63">
        <v>209100</v>
      </c>
      <c r="M184" s="65"/>
    </row>
    <row r="185" spans="1:13" ht="24.75" customHeight="1">
      <c r="A185" s="66"/>
      <c r="B185" s="66"/>
      <c r="C185" s="113"/>
      <c r="D185" s="62" t="s">
        <v>9</v>
      </c>
      <c r="E185" s="63"/>
      <c r="F185" s="64"/>
      <c r="G185" s="64"/>
      <c r="H185" s="64"/>
      <c r="I185" s="63"/>
      <c r="J185" s="63"/>
      <c r="K185" s="63"/>
      <c r="L185" s="63"/>
      <c r="M185" s="65"/>
    </row>
    <row r="186" spans="1:13" ht="24.75" customHeight="1">
      <c r="A186" s="66"/>
      <c r="B186" s="66"/>
      <c r="C186" s="113"/>
      <c r="D186" s="62" t="s">
        <v>13</v>
      </c>
      <c r="E186" s="63"/>
      <c r="F186" s="64"/>
      <c r="G186" s="64"/>
      <c r="H186" s="64"/>
      <c r="I186" s="63"/>
      <c r="J186" s="63"/>
      <c r="K186" s="63"/>
      <c r="L186" s="63"/>
      <c r="M186" s="65"/>
    </row>
    <row r="187" spans="1:13" ht="24.75" customHeight="1">
      <c r="A187" s="68"/>
      <c r="B187" s="68"/>
      <c r="C187" s="114"/>
      <c r="D187" s="21" t="s">
        <v>14</v>
      </c>
      <c r="E187" s="65">
        <f>SUM(I187)</f>
        <v>209100</v>
      </c>
      <c r="F187" s="70"/>
      <c r="G187" s="70"/>
      <c r="H187" s="70"/>
      <c r="I187" s="65">
        <f>SUM(J187:L187)</f>
        <v>209100</v>
      </c>
      <c r="J187" s="65"/>
      <c r="K187" s="65"/>
      <c r="L187" s="65">
        <f>SUM(L184:L185)</f>
        <v>209100</v>
      </c>
      <c r="M187" s="65"/>
    </row>
    <row r="188" spans="1:13" ht="24.75" customHeight="1">
      <c r="A188" s="18"/>
      <c r="B188" s="61" t="s">
        <v>155</v>
      </c>
      <c r="C188" s="112" t="s">
        <v>156</v>
      </c>
      <c r="D188" s="62" t="s">
        <v>8</v>
      </c>
      <c r="E188" s="63">
        <f>SUM(I188,M188)</f>
        <v>11650</v>
      </c>
      <c r="F188" s="64"/>
      <c r="G188" s="64"/>
      <c r="H188" s="64"/>
      <c r="I188" s="63"/>
      <c r="J188" s="63"/>
      <c r="K188" s="63"/>
      <c r="L188" s="63"/>
      <c r="M188" s="65">
        <v>11650</v>
      </c>
    </row>
    <row r="189" spans="1:13" ht="24.75" customHeight="1">
      <c r="A189" s="66"/>
      <c r="B189" s="66"/>
      <c r="C189" s="113"/>
      <c r="D189" s="62" t="s">
        <v>9</v>
      </c>
      <c r="E189" s="63"/>
      <c r="F189" s="64"/>
      <c r="G189" s="64"/>
      <c r="H189" s="64"/>
      <c r="I189" s="63"/>
      <c r="J189" s="63"/>
      <c r="K189" s="63"/>
      <c r="L189" s="63"/>
      <c r="M189" s="65"/>
    </row>
    <row r="190" spans="1:13" ht="24.75" customHeight="1">
      <c r="A190" s="66"/>
      <c r="B190" s="66"/>
      <c r="C190" s="113"/>
      <c r="D190" s="62" t="s">
        <v>13</v>
      </c>
      <c r="E190" s="63"/>
      <c r="F190" s="64"/>
      <c r="G190" s="64"/>
      <c r="H190" s="64"/>
      <c r="I190" s="63"/>
      <c r="J190" s="63"/>
      <c r="K190" s="63"/>
      <c r="L190" s="63"/>
      <c r="M190" s="65"/>
    </row>
    <row r="191" spans="1:13" ht="24.75" customHeight="1">
      <c r="A191" s="68"/>
      <c r="B191" s="68"/>
      <c r="C191" s="114"/>
      <c r="D191" s="21" t="s">
        <v>14</v>
      </c>
      <c r="E191" s="65">
        <f>SUM(I191,M191)</f>
        <v>11650</v>
      </c>
      <c r="F191" s="70"/>
      <c r="G191" s="70"/>
      <c r="H191" s="70"/>
      <c r="I191" s="65"/>
      <c r="J191" s="65"/>
      <c r="K191" s="65"/>
      <c r="L191" s="65"/>
      <c r="M191" s="65">
        <f>SUM(M188:M189)-M190</f>
        <v>11650</v>
      </c>
    </row>
    <row r="192" spans="1:14" ht="24.75" customHeight="1">
      <c r="A192" s="31"/>
      <c r="B192" s="32" t="s">
        <v>82</v>
      </c>
      <c r="C192" s="117" t="s">
        <v>83</v>
      </c>
      <c r="D192" s="37" t="s">
        <v>8</v>
      </c>
      <c r="E192" s="35">
        <f>SUM(I192)</f>
        <v>943459</v>
      </c>
      <c r="F192" s="36">
        <v>943459</v>
      </c>
      <c r="G192" s="36"/>
      <c r="H192" s="36"/>
      <c r="I192" s="35">
        <f>SUM(J192:K192)</f>
        <v>943459</v>
      </c>
      <c r="J192" s="35"/>
      <c r="K192" s="35">
        <v>943459</v>
      </c>
      <c r="L192" s="35"/>
      <c r="M192" s="26"/>
      <c r="N192" s="27"/>
    </row>
    <row r="193" spans="1:14" ht="24.75" customHeight="1">
      <c r="A193" s="22"/>
      <c r="B193" s="22"/>
      <c r="C193" s="118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>
      <c r="A194" s="22"/>
      <c r="B194" s="22"/>
      <c r="C194" s="118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7.75" customHeight="1">
      <c r="A195" s="28"/>
      <c r="B195" s="28"/>
      <c r="C195" s="119"/>
      <c r="D195" s="24" t="s">
        <v>14</v>
      </c>
      <c r="E195" s="26">
        <f>SUM(E192,E193)-E194</f>
        <v>943459</v>
      </c>
      <c r="F195" s="30">
        <f>SUM(F192,F193)-F194</f>
        <v>943459</v>
      </c>
      <c r="G195" s="30"/>
      <c r="H195" s="30"/>
      <c r="I195" s="26">
        <f>SUM(K195)</f>
        <v>943459</v>
      </c>
      <c r="J195" s="26"/>
      <c r="K195" s="26">
        <f>SUM(K192,K193)-K194</f>
        <v>943459</v>
      </c>
      <c r="L195" s="26"/>
      <c r="M195" s="26"/>
      <c r="N195" s="27"/>
    </row>
    <row r="196" spans="1:13" ht="24.75" customHeight="1">
      <c r="A196" s="18"/>
      <c r="B196" s="61" t="s">
        <v>136</v>
      </c>
      <c r="C196" s="112" t="s">
        <v>137</v>
      </c>
      <c r="D196" s="62" t="s">
        <v>8</v>
      </c>
      <c r="E196" s="63">
        <f>SUM(I196)</f>
        <v>47000</v>
      </c>
      <c r="F196" s="64">
        <v>47000</v>
      </c>
      <c r="G196" s="64"/>
      <c r="H196" s="64"/>
      <c r="I196" s="63">
        <f>SUM(J196:L196)</f>
        <v>47000</v>
      </c>
      <c r="J196" s="63"/>
      <c r="K196" s="63">
        <v>47000</v>
      </c>
      <c r="L196" s="63"/>
      <c r="M196" s="65"/>
    </row>
    <row r="197" spans="1:13" ht="24.75" customHeight="1">
      <c r="A197" s="66"/>
      <c r="B197" s="66"/>
      <c r="C197" s="113"/>
      <c r="D197" s="62" t="s">
        <v>9</v>
      </c>
      <c r="E197" s="63"/>
      <c r="F197" s="64"/>
      <c r="G197" s="64"/>
      <c r="H197" s="64"/>
      <c r="I197" s="63"/>
      <c r="J197" s="63"/>
      <c r="K197" s="63"/>
      <c r="L197" s="63"/>
      <c r="M197" s="65"/>
    </row>
    <row r="198" spans="1:13" ht="24.75" customHeight="1">
      <c r="A198" s="66"/>
      <c r="B198" s="66"/>
      <c r="C198" s="113"/>
      <c r="D198" s="62" t="s">
        <v>13</v>
      </c>
      <c r="E198" s="63"/>
      <c r="F198" s="64"/>
      <c r="G198" s="64"/>
      <c r="H198" s="64"/>
      <c r="I198" s="63"/>
      <c r="J198" s="63"/>
      <c r="K198" s="63"/>
      <c r="L198" s="63"/>
      <c r="M198" s="65"/>
    </row>
    <row r="199" spans="1:13" ht="24.75" customHeight="1">
      <c r="A199" s="68"/>
      <c r="B199" s="68"/>
      <c r="C199" s="114"/>
      <c r="D199" s="21" t="s">
        <v>14</v>
      </c>
      <c r="E199" s="65">
        <f>SUM(E196,E197)-E198</f>
        <v>47000</v>
      </c>
      <c r="F199" s="70">
        <f>SUM(F196:F197)-F198</f>
        <v>47000</v>
      </c>
      <c r="G199" s="70"/>
      <c r="H199" s="70"/>
      <c r="I199" s="65">
        <f>SUM(K199)</f>
        <v>47000</v>
      </c>
      <c r="J199" s="65"/>
      <c r="K199" s="65">
        <f>SUM(K196,K197)-K198</f>
        <v>47000</v>
      </c>
      <c r="L199" s="65"/>
      <c r="M199" s="65"/>
    </row>
    <row r="200" spans="1:14" ht="24.75" customHeight="1">
      <c r="A200" s="31"/>
      <c r="B200" s="32" t="s">
        <v>132</v>
      </c>
      <c r="C200" s="117" t="s">
        <v>133</v>
      </c>
      <c r="D200" s="37" t="s">
        <v>8</v>
      </c>
      <c r="E200" s="35">
        <f>SUM(I200)</f>
        <v>400</v>
      </c>
      <c r="F200" s="36"/>
      <c r="G200" s="36"/>
      <c r="H200" s="36"/>
      <c r="I200" s="35">
        <f>SUM(J200:K200)</f>
        <v>400</v>
      </c>
      <c r="J200" s="35"/>
      <c r="K200" s="35">
        <v>400</v>
      </c>
      <c r="L200" s="35"/>
      <c r="M200" s="26"/>
      <c r="N200" s="27"/>
    </row>
    <row r="201" spans="1:14" ht="24.75" customHeight="1">
      <c r="A201" s="22"/>
      <c r="B201" s="22"/>
      <c r="C201" s="118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>
      <c r="A202" s="22"/>
      <c r="B202" s="22"/>
      <c r="C202" s="118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>
      <c r="A203" s="28"/>
      <c r="B203" s="28"/>
      <c r="C203" s="119"/>
      <c r="D203" s="24" t="s">
        <v>14</v>
      </c>
      <c r="E203" s="26">
        <f>SUM(E200,E201)-E202</f>
        <v>400</v>
      </c>
      <c r="F203" s="30"/>
      <c r="G203" s="30"/>
      <c r="H203" s="30"/>
      <c r="I203" s="26">
        <f>SUM(K203)</f>
        <v>400</v>
      </c>
      <c r="J203" s="26"/>
      <c r="K203" s="26">
        <f>SUM(K200,K201)-K202</f>
        <v>400</v>
      </c>
      <c r="L203" s="26"/>
      <c r="M203" s="26"/>
      <c r="N203" s="27"/>
    </row>
    <row r="204" spans="1:14" ht="24.75" customHeight="1">
      <c r="A204" s="31" t="s">
        <v>125</v>
      </c>
      <c r="B204" s="32"/>
      <c r="C204" s="47" t="s">
        <v>126</v>
      </c>
      <c r="D204" s="37" t="s">
        <v>8</v>
      </c>
      <c r="E204" s="38">
        <f>SUM(I204,M204)</f>
        <v>2736112</v>
      </c>
      <c r="F204" s="38"/>
      <c r="G204" s="38"/>
      <c r="H204" s="38"/>
      <c r="I204" s="38">
        <f aca="true" t="shared" si="11" ref="I204:I209">SUM(J204:L204)</f>
        <v>2728112</v>
      </c>
      <c r="J204" s="38">
        <f>SUM(J208,J212,J216,J220,J224,J228,J232)</f>
        <v>969053</v>
      </c>
      <c r="K204" s="38">
        <f>SUM(K208,K212,K216,K220,K224,K228,K232)</f>
        <v>1622455</v>
      </c>
      <c r="L204" s="38">
        <f>SUM(L208,L212,L216,L220,L224,L228,L232)</f>
        <v>136604</v>
      </c>
      <c r="M204" s="38">
        <f>SUM(M208,M212,M216,M220,M224,M228,M232)</f>
        <v>8000</v>
      </c>
      <c r="N204" s="27"/>
    </row>
    <row r="205" spans="1:14" ht="24.75" customHeight="1">
      <c r="A205" s="22"/>
      <c r="B205" s="22"/>
      <c r="C205" s="23"/>
      <c r="D205" s="37" t="s">
        <v>9</v>
      </c>
      <c r="E205" s="38">
        <f>SUM(I205,M205)</f>
        <v>40000</v>
      </c>
      <c r="F205" s="38"/>
      <c r="G205" s="38"/>
      <c r="H205" s="38"/>
      <c r="I205" s="38">
        <f t="shared" si="11"/>
        <v>40000</v>
      </c>
      <c r="J205" s="38"/>
      <c r="K205" s="38">
        <f aca="true" t="shared" si="12" ref="J205:K207">SUM(K209,K213,K217,K221,K225,K229,K233)</f>
        <v>40000</v>
      </c>
      <c r="L205" s="38"/>
      <c r="M205" s="38"/>
      <c r="N205" s="27"/>
    </row>
    <row r="206" spans="1:14" ht="24.75" customHeight="1">
      <c r="A206" s="22"/>
      <c r="B206" s="22"/>
      <c r="C206" s="23"/>
      <c r="D206" s="37" t="s">
        <v>13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27"/>
    </row>
    <row r="207" spans="1:14" ht="24.75" customHeight="1">
      <c r="A207" s="22"/>
      <c r="B207" s="22"/>
      <c r="C207" s="23"/>
      <c r="D207" s="37" t="s">
        <v>14</v>
      </c>
      <c r="E207" s="38">
        <f>SUM(I207,M207)</f>
        <v>2776112</v>
      </c>
      <c r="F207" s="38"/>
      <c r="G207" s="38"/>
      <c r="H207" s="38"/>
      <c r="I207" s="38">
        <f t="shared" si="11"/>
        <v>2768112</v>
      </c>
      <c r="J207" s="38">
        <f t="shared" si="12"/>
        <v>969053</v>
      </c>
      <c r="K207" s="38">
        <f t="shared" si="12"/>
        <v>1662455</v>
      </c>
      <c r="L207" s="38">
        <f>SUM(L211,L215,L219,L223,L227,L231,L235)</f>
        <v>136604</v>
      </c>
      <c r="M207" s="38">
        <f>SUM(M211,M215,M219,M223,M227,M231,M235)</f>
        <v>8000</v>
      </c>
      <c r="N207" s="27"/>
    </row>
    <row r="208" spans="1:14" ht="24.75" customHeight="1">
      <c r="A208" s="31"/>
      <c r="B208" s="32" t="s">
        <v>127</v>
      </c>
      <c r="C208" s="78" t="s">
        <v>117</v>
      </c>
      <c r="D208" s="37" t="s">
        <v>8</v>
      </c>
      <c r="E208" s="35">
        <f>SUM(M208,I208)</f>
        <v>1489224</v>
      </c>
      <c r="F208" s="36"/>
      <c r="G208" s="36"/>
      <c r="H208" s="36"/>
      <c r="I208" s="35">
        <f t="shared" si="11"/>
        <v>1489224</v>
      </c>
      <c r="J208" s="35">
        <v>750439</v>
      </c>
      <c r="K208" s="35">
        <v>654176</v>
      </c>
      <c r="L208" s="35">
        <v>84609</v>
      </c>
      <c r="M208" s="26"/>
      <c r="N208" s="27"/>
    </row>
    <row r="209" spans="1:14" ht="24.75" customHeight="1">
      <c r="A209" s="22"/>
      <c r="B209" s="22"/>
      <c r="C209" s="79"/>
      <c r="D209" s="37" t="s">
        <v>9</v>
      </c>
      <c r="E209" s="35">
        <f>SUM(M209,I209)</f>
        <v>40000</v>
      </c>
      <c r="F209" s="36"/>
      <c r="G209" s="36"/>
      <c r="H209" s="36"/>
      <c r="I209" s="35">
        <f t="shared" si="11"/>
        <v>40000</v>
      </c>
      <c r="J209" s="35"/>
      <c r="K209" s="35">
        <f>10000+30000</f>
        <v>40000</v>
      </c>
      <c r="L209" s="35"/>
      <c r="M209" s="26"/>
      <c r="N209" s="27"/>
    </row>
    <row r="210" spans="1:14" ht="24.75" customHeight="1">
      <c r="A210" s="22"/>
      <c r="B210" s="22"/>
      <c r="C210" s="23"/>
      <c r="D210" s="37" t="s">
        <v>13</v>
      </c>
      <c r="E210" s="35"/>
      <c r="F210" s="36"/>
      <c r="G210" s="36"/>
      <c r="H210" s="36"/>
      <c r="I210" s="35"/>
      <c r="J210" s="35"/>
      <c r="K210" s="35"/>
      <c r="L210" s="35"/>
      <c r="M210" s="26"/>
      <c r="N210" s="27"/>
    </row>
    <row r="211" spans="1:14" ht="24.75" customHeight="1">
      <c r="A211" s="28"/>
      <c r="B211" s="28"/>
      <c r="C211" s="29"/>
      <c r="D211" s="24" t="s">
        <v>14</v>
      </c>
      <c r="E211" s="26">
        <f>SUM(E208,E209)-E210</f>
        <v>1529224</v>
      </c>
      <c r="F211" s="30"/>
      <c r="G211" s="30"/>
      <c r="H211" s="30"/>
      <c r="I211" s="26">
        <f>SUM(I208,I209)-I210</f>
        <v>1529224</v>
      </c>
      <c r="J211" s="26">
        <f>SUM(J208:J209)-J210</f>
        <v>750439</v>
      </c>
      <c r="K211" s="26">
        <f>SUM(K208:K209)-K210</f>
        <v>694176</v>
      </c>
      <c r="L211" s="26">
        <f>SUM(L208:L209)-L210</f>
        <v>84609</v>
      </c>
      <c r="M211" s="26"/>
      <c r="N211" s="27"/>
    </row>
    <row r="212" spans="1:14" ht="24.75" customHeight="1">
      <c r="A212" s="31"/>
      <c r="B212" s="32" t="s">
        <v>128</v>
      </c>
      <c r="C212" s="46" t="s">
        <v>85</v>
      </c>
      <c r="D212" s="37" t="s">
        <v>8</v>
      </c>
      <c r="E212" s="35">
        <f>SUM(M212,I212)</f>
        <v>951995</v>
      </c>
      <c r="F212" s="36"/>
      <c r="G212" s="36"/>
      <c r="H212" s="36"/>
      <c r="I212" s="35">
        <f>SUM(J212:L212)</f>
        <v>951995</v>
      </c>
      <c r="J212" s="35">
        <v>8053</v>
      </c>
      <c r="K212" s="35">
        <v>891947</v>
      </c>
      <c r="L212" s="35">
        <v>51995</v>
      </c>
      <c r="M212" s="26"/>
      <c r="N212" s="27"/>
    </row>
    <row r="213" spans="1:14" ht="24.75" customHeight="1">
      <c r="A213" s="22"/>
      <c r="B213" s="22"/>
      <c r="C213" s="23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>
      <c r="A215" s="28"/>
      <c r="B215" s="28"/>
      <c r="C215" s="29"/>
      <c r="D215" s="24" t="s">
        <v>14</v>
      </c>
      <c r="E215" s="26">
        <f>SUM(E212,E213)-E214</f>
        <v>951995</v>
      </c>
      <c r="F215" s="30"/>
      <c r="G215" s="30"/>
      <c r="H215" s="30"/>
      <c r="I215" s="26">
        <f>SUM(I212,I213)-I214</f>
        <v>951995</v>
      </c>
      <c r="J215" s="26">
        <f>SUM(J212,J213)-J214</f>
        <v>8053</v>
      </c>
      <c r="K215" s="26">
        <f>SUM(K212,K213)-K214</f>
        <v>891947</v>
      </c>
      <c r="L215" s="26">
        <f>SUM(L212,L213)-L214</f>
        <v>51995</v>
      </c>
      <c r="M215" s="26"/>
      <c r="N215" s="27"/>
    </row>
    <row r="216" spans="1:14" ht="24.75" customHeight="1">
      <c r="A216" s="31"/>
      <c r="B216" s="32" t="s">
        <v>129</v>
      </c>
      <c r="C216" s="78" t="s">
        <v>87</v>
      </c>
      <c r="D216" s="37" t="s">
        <v>8</v>
      </c>
      <c r="E216" s="35">
        <f>SUM(M216,I216)</f>
        <v>252900</v>
      </c>
      <c r="F216" s="36"/>
      <c r="G216" s="36"/>
      <c r="H216" s="36"/>
      <c r="I216" s="35">
        <f>SUM(J216:K216)</f>
        <v>244900</v>
      </c>
      <c r="J216" s="35">
        <v>201981</v>
      </c>
      <c r="K216" s="35">
        <v>42919</v>
      </c>
      <c r="L216" s="35"/>
      <c r="M216" s="26">
        <v>8000</v>
      </c>
      <c r="N216" s="27"/>
    </row>
    <row r="217" spans="1:14" ht="24.75" customHeight="1">
      <c r="A217" s="22"/>
      <c r="B217" s="22"/>
      <c r="C217" s="79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>
      <c r="A219" s="28"/>
      <c r="B219" s="28"/>
      <c r="C219" s="29"/>
      <c r="D219" s="24" t="s">
        <v>14</v>
      </c>
      <c r="E219" s="26">
        <f>SUM(E216,E217)-E218</f>
        <v>252900</v>
      </c>
      <c r="F219" s="30"/>
      <c r="G219" s="30"/>
      <c r="H219" s="30"/>
      <c r="I219" s="26">
        <f>SUM(I216,I217)-I218</f>
        <v>244900</v>
      </c>
      <c r="J219" s="26">
        <f>SUM(J216,J217)-J218</f>
        <v>201981</v>
      </c>
      <c r="K219" s="26">
        <f>SUM(K216,K217)-K218</f>
        <v>42919</v>
      </c>
      <c r="L219" s="26"/>
      <c r="M219" s="26">
        <f>SUM(M216:M217)-M218</f>
        <v>8000</v>
      </c>
      <c r="N219" s="27"/>
    </row>
    <row r="220" spans="1:14" ht="24.75" customHeight="1">
      <c r="A220" s="18"/>
      <c r="B220" s="61" t="s">
        <v>161</v>
      </c>
      <c r="C220" s="78" t="s">
        <v>162</v>
      </c>
      <c r="D220" s="62" t="s">
        <v>8</v>
      </c>
      <c r="E220" s="63">
        <f>SUM(M220,I220)</f>
        <v>20000</v>
      </c>
      <c r="F220" s="64"/>
      <c r="G220" s="64"/>
      <c r="H220" s="64"/>
      <c r="I220" s="63">
        <f>SUM(J220:L220)</f>
        <v>20000</v>
      </c>
      <c r="J220" s="63"/>
      <c r="K220" s="63">
        <v>20000</v>
      </c>
      <c r="L220" s="63"/>
      <c r="M220" s="65"/>
      <c r="N220" s="27"/>
    </row>
    <row r="221" spans="1:14" ht="24.75" customHeight="1">
      <c r="A221" s="66"/>
      <c r="B221" s="66"/>
      <c r="C221" s="79"/>
      <c r="D221" s="62" t="s">
        <v>9</v>
      </c>
      <c r="E221" s="63"/>
      <c r="F221" s="64"/>
      <c r="G221" s="64"/>
      <c r="H221" s="64"/>
      <c r="I221" s="63"/>
      <c r="J221" s="63"/>
      <c r="K221" s="63"/>
      <c r="L221" s="63"/>
      <c r="M221" s="65"/>
      <c r="N221" s="27"/>
    </row>
    <row r="222" spans="1:14" ht="24.75" customHeight="1">
      <c r="A222" s="66"/>
      <c r="B222" s="66"/>
      <c r="C222" s="67"/>
      <c r="D222" s="62" t="s">
        <v>13</v>
      </c>
      <c r="E222" s="63"/>
      <c r="F222" s="64"/>
      <c r="G222" s="64"/>
      <c r="H222" s="64"/>
      <c r="I222" s="63"/>
      <c r="J222" s="63"/>
      <c r="K222" s="63"/>
      <c r="L222" s="63"/>
      <c r="M222" s="65"/>
      <c r="N222" s="27"/>
    </row>
    <row r="223" spans="1:14" ht="24.75" customHeight="1">
      <c r="A223" s="68"/>
      <c r="B223" s="68"/>
      <c r="C223" s="69"/>
      <c r="D223" s="21" t="s">
        <v>14</v>
      </c>
      <c r="E223" s="65">
        <f>SUM(E220,E221)-E222</f>
        <v>20000</v>
      </c>
      <c r="F223" s="70"/>
      <c r="G223" s="70"/>
      <c r="H223" s="70"/>
      <c r="I223" s="65">
        <f>SUM(I220,I221)-I222</f>
        <v>20000</v>
      </c>
      <c r="J223" s="65"/>
      <c r="K223" s="65">
        <f>SUM(K220,K221,)-K222</f>
        <v>20000</v>
      </c>
      <c r="L223" s="65"/>
      <c r="M223" s="65"/>
      <c r="N223" s="27"/>
    </row>
    <row r="224" spans="1:14" ht="24.75" customHeight="1">
      <c r="A224" s="18"/>
      <c r="B224" s="61" t="s">
        <v>146</v>
      </c>
      <c r="C224" s="78" t="s">
        <v>79</v>
      </c>
      <c r="D224" s="62" t="s">
        <v>8</v>
      </c>
      <c r="E224" s="63">
        <f>SUM(M224,I224)</f>
        <v>5000</v>
      </c>
      <c r="F224" s="64"/>
      <c r="G224" s="64"/>
      <c r="H224" s="64"/>
      <c r="I224" s="63">
        <f>SUM(J224:L224)</f>
        <v>5000</v>
      </c>
      <c r="J224" s="63"/>
      <c r="K224" s="63">
        <v>5000</v>
      </c>
      <c r="L224" s="63"/>
      <c r="M224" s="65"/>
      <c r="N224" s="27"/>
    </row>
    <row r="225" spans="1:14" ht="24.75" customHeight="1">
      <c r="A225" s="66"/>
      <c r="B225" s="66"/>
      <c r="C225" s="79"/>
      <c r="D225" s="62" t="s">
        <v>9</v>
      </c>
      <c r="E225" s="63"/>
      <c r="F225" s="64"/>
      <c r="G225" s="64"/>
      <c r="H225" s="64"/>
      <c r="I225" s="63"/>
      <c r="J225" s="63"/>
      <c r="K225" s="63"/>
      <c r="L225" s="63"/>
      <c r="M225" s="65"/>
      <c r="N225" s="27"/>
    </row>
    <row r="226" spans="1:14" ht="24.75" customHeight="1">
      <c r="A226" s="66"/>
      <c r="B226" s="66"/>
      <c r="C226" s="67"/>
      <c r="D226" s="62" t="s">
        <v>13</v>
      </c>
      <c r="E226" s="63"/>
      <c r="F226" s="64"/>
      <c r="G226" s="64"/>
      <c r="H226" s="64"/>
      <c r="I226" s="63"/>
      <c r="J226" s="63"/>
      <c r="K226" s="63"/>
      <c r="L226" s="63"/>
      <c r="M226" s="65"/>
      <c r="N226" s="27"/>
    </row>
    <row r="227" spans="1:14" ht="24.75" customHeight="1">
      <c r="A227" s="68"/>
      <c r="B227" s="68"/>
      <c r="C227" s="69"/>
      <c r="D227" s="21" t="s">
        <v>14</v>
      </c>
      <c r="E227" s="65">
        <f>SUM(E224,E225)-E226</f>
        <v>5000</v>
      </c>
      <c r="F227" s="70"/>
      <c r="G227" s="70"/>
      <c r="H227" s="70"/>
      <c r="I227" s="65">
        <f>SUM(I224,I225)-I226</f>
        <v>5000</v>
      </c>
      <c r="J227" s="65"/>
      <c r="K227" s="65">
        <f>SUM(K224,K225,)-K226</f>
        <v>5000</v>
      </c>
      <c r="L227" s="65"/>
      <c r="M227" s="65"/>
      <c r="N227" s="27"/>
    </row>
    <row r="228" spans="1:14" ht="24.75" customHeight="1">
      <c r="A228" s="18"/>
      <c r="B228" s="61" t="s">
        <v>147</v>
      </c>
      <c r="C228" s="78" t="s">
        <v>148</v>
      </c>
      <c r="D228" s="62" t="s">
        <v>8</v>
      </c>
      <c r="E228" s="63">
        <f>SUM(M228,I228)</f>
        <v>12698</v>
      </c>
      <c r="F228" s="64"/>
      <c r="G228" s="64"/>
      <c r="H228" s="64"/>
      <c r="I228" s="63">
        <f>SUM(J228:L228)</f>
        <v>12698</v>
      </c>
      <c r="J228" s="63">
        <v>8580</v>
      </c>
      <c r="K228" s="63">
        <v>4118</v>
      </c>
      <c r="L228" s="63"/>
      <c r="M228" s="65"/>
      <c r="N228" s="27"/>
    </row>
    <row r="229" spans="1:14" ht="24.75" customHeight="1">
      <c r="A229" s="66"/>
      <c r="B229" s="66"/>
      <c r="C229" s="79"/>
      <c r="D229" s="62" t="s">
        <v>9</v>
      </c>
      <c r="E229" s="63"/>
      <c r="F229" s="64"/>
      <c r="G229" s="64"/>
      <c r="H229" s="64"/>
      <c r="I229" s="63"/>
      <c r="J229" s="63"/>
      <c r="K229" s="63"/>
      <c r="L229" s="63"/>
      <c r="M229" s="65"/>
      <c r="N229" s="27"/>
    </row>
    <row r="230" spans="1:14" ht="24.75" customHeight="1">
      <c r="A230" s="66"/>
      <c r="B230" s="66"/>
      <c r="C230" s="67"/>
      <c r="D230" s="62" t="s">
        <v>13</v>
      </c>
      <c r="E230" s="63"/>
      <c r="F230" s="64"/>
      <c r="G230" s="64"/>
      <c r="H230" s="64"/>
      <c r="I230" s="63"/>
      <c r="J230" s="63"/>
      <c r="K230" s="63"/>
      <c r="L230" s="63"/>
      <c r="M230" s="65"/>
      <c r="N230" s="27"/>
    </row>
    <row r="231" spans="1:14" ht="24.75" customHeight="1">
      <c r="A231" s="68"/>
      <c r="B231" s="68"/>
      <c r="C231" s="69"/>
      <c r="D231" s="21" t="s">
        <v>14</v>
      </c>
      <c r="E231" s="65">
        <f>SUM(E228,E229)-E230</f>
        <v>12698</v>
      </c>
      <c r="F231" s="70"/>
      <c r="G231" s="70"/>
      <c r="H231" s="70"/>
      <c r="I231" s="65">
        <f>SUM(I228,I229)-I230</f>
        <v>12698</v>
      </c>
      <c r="J231" s="65">
        <f>SUM(J228,J229)-J230</f>
        <v>8580</v>
      </c>
      <c r="K231" s="65">
        <f>SUM(K228,K229)-K230</f>
        <v>4118</v>
      </c>
      <c r="L231" s="65"/>
      <c r="M231" s="65"/>
      <c r="N231" s="27"/>
    </row>
    <row r="232" spans="1:14" ht="24.75" customHeight="1">
      <c r="A232" s="31"/>
      <c r="B232" s="32" t="s">
        <v>131</v>
      </c>
      <c r="C232" s="78" t="s">
        <v>16</v>
      </c>
      <c r="D232" s="37" t="s">
        <v>8</v>
      </c>
      <c r="E232" s="35">
        <f>SUM(M232,I232)</f>
        <v>4295</v>
      </c>
      <c r="F232" s="36"/>
      <c r="G232" s="36"/>
      <c r="H232" s="36"/>
      <c r="I232" s="35">
        <f>SUM(J232:L232)</f>
        <v>4295</v>
      </c>
      <c r="J232" s="35"/>
      <c r="K232" s="35">
        <v>4295</v>
      </c>
      <c r="L232" s="35"/>
      <c r="M232" s="26"/>
      <c r="N232" s="27"/>
    </row>
    <row r="233" spans="1:14" ht="24.75" customHeight="1">
      <c r="A233" s="22"/>
      <c r="B233" s="22"/>
      <c r="C233" s="79"/>
      <c r="D233" s="37" t="s">
        <v>9</v>
      </c>
      <c r="E233" s="35"/>
      <c r="F233" s="36"/>
      <c r="G233" s="36"/>
      <c r="H233" s="36"/>
      <c r="I233" s="35"/>
      <c r="J233" s="35"/>
      <c r="K233" s="35"/>
      <c r="L233" s="35"/>
      <c r="M233" s="26"/>
      <c r="N233" s="27"/>
    </row>
    <row r="234" spans="1:14" ht="24.75" customHeight="1">
      <c r="A234" s="22"/>
      <c r="B234" s="22"/>
      <c r="C234" s="23"/>
      <c r="D234" s="37" t="s">
        <v>13</v>
      </c>
      <c r="E234" s="35"/>
      <c r="F234" s="36"/>
      <c r="G234" s="36"/>
      <c r="H234" s="36"/>
      <c r="I234" s="35"/>
      <c r="J234" s="35"/>
      <c r="K234" s="35"/>
      <c r="L234" s="35"/>
      <c r="M234" s="26"/>
      <c r="N234" s="27"/>
    </row>
    <row r="235" spans="1:14" ht="24.75" customHeight="1">
      <c r="A235" s="28"/>
      <c r="B235" s="28"/>
      <c r="C235" s="29"/>
      <c r="D235" s="24" t="s">
        <v>14</v>
      </c>
      <c r="E235" s="26">
        <f>SUM(E232,E233)-E234</f>
        <v>4295</v>
      </c>
      <c r="F235" s="30"/>
      <c r="G235" s="30"/>
      <c r="H235" s="30"/>
      <c r="I235" s="26">
        <f>SUM(I232,I233)-I234</f>
        <v>4295</v>
      </c>
      <c r="J235" s="26"/>
      <c r="K235" s="26">
        <f>SUM(K232,K233,K234)-K234</f>
        <v>4295</v>
      </c>
      <c r="L235" s="26"/>
      <c r="M235" s="26"/>
      <c r="N235" s="27"/>
    </row>
    <row r="236" spans="1:14" ht="24.75" customHeight="1">
      <c r="A236" s="31" t="s">
        <v>84</v>
      </c>
      <c r="B236" s="32"/>
      <c r="C236" s="115" t="s">
        <v>130</v>
      </c>
      <c r="D236" s="37" t="s">
        <v>8</v>
      </c>
      <c r="E236" s="38">
        <f>SUM(E240,E244,E248,E252,E256)</f>
        <v>1284378</v>
      </c>
      <c r="F236" s="38">
        <f>SUM(F244,F248,F252,F256)</f>
        <v>84500</v>
      </c>
      <c r="G236" s="38"/>
      <c r="H236" s="38"/>
      <c r="I236" s="38">
        <f>SUM(J236:L236)</f>
        <v>1284378</v>
      </c>
      <c r="J236" s="38">
        <f>SUM(J240,J244,J248,J252,J256)</f>
        <v>1069888</v>
      </c>
      <c r="K236" s="38">
        <f>SUM(K240,K244,K248,K252,K256)</f>
        <v>199490</v>
      </c>
      <c r="L236" s="38">
        <f>SUM(L240,L244,L248,L252,L256)</f>
        <v>15000</v>
      </c>
      <c r="M236" s="38"/>
      <c r="N236" s="27"/>
    </row>
    <row r="237" spans="1:14" ht="24.75" customHeight="1">
      <c r="A237" s="22"/>
      <c r="B237" s="22"/>
      <c r="C237" s="116"/>
      <c r="D237" s="37" t="s">
        <v>9</v>
      </c>
      <c r="E237" s="38">
        <f>SUM(E241,E245,E249,E253,E257)</f>
        <v>77632</v>
      </c>
      <c r="F237" s="38">
        <f>SUM(F245,F249,F253,F257)</f>
        <v>24305</v>
      </c>
      <c r="G237" s="38"/>
      <c r="H237" s="38"/>
      <c r="I237" s="38">
        <f>SUM(J237:L237)</f>
        <v>77632</v>
      </c>
      <c r="J237" s="38">
        <f aca="true" t="shared" si="13" ref="J237:K239">SUM(J241,J245,J249,J253,J257)</f>
        <v>43911</v>
      </c>
      <c r="K237" s="38">
        <f t="shared" si="13"/>
        <v>33721</v>
      </c>
      <c r="L237" s="38"/>
      <c r="M237" s="38"/>
      <c r="N237" s="27"/>
    </row>
    <row r="238" spans="1:14" ht="24.75" customHeight="1">
      <c r="A238" s="22"/>
      <c r="B238" s="22"/>
      <c r="C238" s="23"/>
      <c r="D238" s="37" t="s">
        <v>13</v>
      </c>
      <c r="E238" s="38">
        <f>SUM(E242,E246,E250,E254,E258)</f>
        <v>32951</v>
      </c>
      <c r="F238" s="38"/>
      <c r="G238" s="38"/>
      <c r="H238" s="38"/>
      <c r="I238" s="38">
        <f>SUM(J238:L238)</f>
        <v>32951</v>
      </c>
      <c r="J238" s="38"/>
      <c r="K238" s="38">
        <f t="shared" si="13"/>
        <v>32951</v>
      </c>
      <c r="L238" s="38"/>
      <c r="M238" s="38"/>
      <c r="N238" s="27"/>
    </row>
    <row r="239" spans="1:14" ht="24.75" customHeight="1">
      <c r="A239" s="28"/>
      <c r="B239" s="28"/>
      <c r="C239" s="29"/>
      <c r="D239" s="24" t="s">
        <v>14</v>
      </c>
      <c r="E239" s="38">
        <f>SUM(E243,E247,E251,E255,E259)</f>
        <v>1329059</v>
      </c>
      <c r="F239" s="25">
        <f>SUM(F247,F251,F255,F259)</f>
        <v>108805</v>
      </c>
      <c r="G239" s="25"/>
      <c r="H239" s="25"/>
      <c r="I239" s="25">
        <f>SUM(J239:L239)</f>
        <v>1329059</v>
      </c>
      <c r="J239" s="38">
        <f t="shared" si="13"/>
        <v>1113799</v>
      </c>
      <c r="K239" s="38">
        <f t="shared" si="13"/>
        <v>200260</v>
      </c>
      <c r="L239" s="38">
        <f>SUM(L243,L247,L251,L255,L259)</f>
        <v>15000</v>
      </c>
      <c r="M239" s="38"/>
      <c r="N239" s="27"/>
    </row>
    <row r="240" spans="1:13" ht="24.75" customHeight="1">
      <c r="A240" s="18"/>
      <c r="B240" s="61" t="s">
        <v>142</v>
      </c>
      <c r="C240" s="131" t="s">
        <v>143</v>
      </c>
      <c r="D240" s="62" t="s">
        <v>8</v>
      </c>
      <c r="E240" s="63">
        <f>SUM(M240,I240)</f>
        <v>15000</v>
      </c>
      <c r="F240" s="64"/>
      <c r="G240" s="64"/>
      <c r="H240" s="64"/>
      <c r="I240" s="63">
        <f>SUM(J240:L240)</f>
        <v>15000</v>
      </c>
      <c r="J240" s="63"/>
      <c r="K240" s="63"/>
      <c r="L240" s="63">
        <v>15000</v>
      </c>
      <c r="M240" s="65"/>
    </row>
    <row r="241" spans="1:13" ht="24.75" customHeight="1">
      <c r="A241" s="66"/>
      <c r="B241" s="66"/>
      <c r="C241" s="132"/>
      <c r="D241" s="62" t="s">
        <v>9</v>
      </c>
      <c r="E241" s="63"/>
      <c r="F241" s="64"/>
      <c r="G241" s="64"/>
      <c r="H241" s="64"/>
      <c r="I241" s="63"/>
      <c r="J241" s="63"/>
      <c r="K241" s="63"/>
      <c r="L241" s="63"/>
      <c r="M241" s="65"/>
    </row>
    <row r="242" spans="1:13" ht="24.75" customHeight="1">
      <c r="A242" s="66"/>
      <c r="B242" s="66"/>
      <c r="C242" s="67"/>
      <c r="D242" s="62" t="s">
        <v>13</v>
      </c>
      <c r="E242" s="63"/>
      <c r="F242" s="64"/>
      <c r="G242" s="64"/>
      <c r="H242" s="64"/>
      <c r="I242" s="63"/>
      <c r="J242" s="63"/>
      <c r="K242" s="63"/>
      <c r="L242" s="63"/>
      <c r="M242" s="65"/>
    </row>
    <row r="243" spans="1:13" ht="24.75" customHeight="1">
      <c r="A243" s="68"/>
      <c r="B243" s="68"/>
      <c r="C243" s="69"/>
      <c r="D243" s="21" t="s">
        <v>14</v>
      </c>
      <c r="E243" s="65">
        <f>SUM(E240,E241)-E242</f>
        <v>15000</v>
      </c>
      <c r="F243" s="65"/>
      <c r="G243" s="70"/>
      <c r="H243" s="70"/>
      <c r="I243" s="65">
        <f>SUM(I240,I241)-I242</f>
        <v>15000</v>
      </c>
      <c r="J243" s="65"/>
      <c r="K243" s="65"/>
      <c r="L243" s="65">
        <f>SUM(L240:L241)</f>
        <v>15000</v>
      </c>
      <c r="M243" s="65"/>
    </row>
    <row r="244" spans="1:14" ht="24.75" customHeight="1">
      <c r="A244" s="31"/>
      <c r="B244" s="32" t="s">
        <v>86</v>
      </c>
      <c r="C244" s="78" t="s">
        <v>154</v>
      </c>
      <c r="D244" s="37" t="s">
        <v>8</v>
      </c>
      <c r="E244" s="35">
        <f>SUM(M244,I244)</f>
        <v>112630</v>
      </c>
      <c r="F244" s="36">
        <v>84500</v>
      </c>
      <c r="G244" s="36"/>
      <c r="H244" s="36"/>
      <c r="I244" s="35">
        <f>SUM(J244:L244)</f>
        <v>112630</v>
      </c>
      <c r="J244" s="35">
        <v>88696</v>
      </c>
      <c r="K244" s="35">
        <v>23934</v>
      </c>
      <c r="L244" s="35"/>
      <c r="M244" s="26"/>
      <c r="N244" s="27"/>
    </row>
    <row r="245" spans="1:14" ht="24.75" customHeight="1">
      <c r="A245" s="22"/>
      <c r="B245" s="22"/>
      <c r="C245" s="79"/>
      <c r="D245" s="37" t="s">
        <v>9</v>
      </c>
      <c r="E245" s="35">
        <f>SUM(M245,I245)</f>
        <v>24305</v>
      </c>
      <c r="F245" s="36">
        <v>24305</v>
      </c>
      <c r="G245" s="36"/>
      <c r="H245" s="36"/>
      <c r="I245" s="35">
        <f>SUM(J245:L245)</f>
        <v>24305</v>
      </c>
      <c r="J245" s="35"/>
      <c r="K245" s="35">
        <v>24305</v>
      </c>
      <c r="L245" s="35"/>
      <c r="M245" s="26"/>
      <c r="N245" s="27"/>
    </row>
    <row r="246" spans="1:14" ht="24.75" customHeight="1">
      <c r="A246" s="22"/>
      <c r="B246" s="22"/>
      <c r="C246" s="23"/>
      <c r="D246" s="37" t="s">
        <v>13</v>
      </c>
      <c r="E246" s="35">
        <f>SUM(M246,I246)</f>
        <v>24305</v>
      </c>
      <c r="F246" s="36"/>
      <c r="G246" s="36"/>
      <c r="H246" s="36"/>
      <c r="I246" s="35">
        <f>SUM(J246:L246)</f>
        <v>24305</v>
      </c>
      <c r="J246" s="35"/>
      <c r="K246" s="35">
        <v>24305</v>
      </c>
      <c r="L246" s="35"/>
      <c r="M246" s="26"/>
      <c r="N246" s="27"/>
    </row>
    <row r="247" spans="1:14" ht="24.75" customHeight="1">
      <c r="A247" s="28"/>
      <c r="B247" s="28"/>
      <c r="C247" s="29"/>
      <c r="D247" s="24" t="s">
        <v>14</v>
      </c>
      <c r="E247" s="26">
        <f>SUM(E244,E245)-E246</f>
        <v>112630</v>
      </c>
      <c r="F247" s="26">
        <f>SUM(F244,F245)-F246</f>
        <v>108805</v>
      </c>
      <c r="G247" s="30"/>
      <c r="H247" s="30"/>
      <c r="I247" s="26">
        <f>SUM(I244,I245)-I246</f>
        <v>112630</v>
      </c>
      <c r="J247" s="26">
        <f>SUM(J244,J245)-J246</f>
        <v>88696</v>
      </c>
      <c r="K247" s="26">
        <f>SUM(K244,K245,)-K246</f>
        <v>23934</v>
      </c>
      <c r="L247" s="26"/>
      <c r="M247" s="26"/>
      <c r="N247" s="27"/>
    </row>
    <row r="248" spans="1:14" ht="24.75" customHeight="1">
      <c r="A248" s="31"/>
      <c r="B248" s="32" t="s">
        <v>88</v>
      </c>
      <c r="C248" s="46" t="s">
        <v>89</v>
      </c>
      <c r="D248" s="37" t="s">
        <v>8</v>
      </c>
      <c r="E248" s="35">
        <f>SUM(M248,I248)</f>
        <v>1151748</v>
      </c>
      <c r="F248" s="36"/>
      <c r="G248" s="36"/>
      <c r="H248" s="36"/>
      <c r="I248" s="35">
        <f>SUM(J248:K248)</f>
        <v>1151748</v>
      </c>
      <c r="J248" s="35">
        <v>981192</v>
      </c>
      <c r="K248" s="35">
        <v>170556</v>
      </c>
      <c r="L248" s="35"/>
      <c r="M248" s="26"/>
      <c r="N248" s="27"/>
    </row>
    <row r="249" spans="1:14" ht="24.75" customHeight="1">
      <c r="A249" s="22"/>
      <c r="B249" s="22"/>
      <c r="C249" s="23"/>
      <c r="D249" s="37" t="s">
        <v>9</v>
      </c>
      <c r="E249" s="35">
        <f>SUM(M249,I249)</f>
        <v>49181</v>
      </c>
      <c r="F249" s="36"/>
      <c r="G249" s="36"/>
      <c r="H249" s="36"/>
      <c r="I249" s="35">
        <f>SUM(J249:K249)</f>
        <v>49181</v>
      </c>
      <c r="J249" s="35">
        <f>17933+25978</f>
        <v>43911</v>
      </c>
      <c r="K249" s="35">
        <f>770+4500</f>
        <v>5270</v>
      </c>
      <c r="L249" s="35"/>
      <c r="M249" s="26"/>
      <c r="N249" s="27"/>
    </row>
    <row r="250" spans="1:14" ht="24.75" customHeight="1">
      <c r="A250" s="22"/>
      <c r="B250" s="22"/>
      <c r="C250" s="23"/>
      <c r="D250" s="37" t="s">
        <v>13</v>
      </c>
      <c r="E250" s="35">
        <f>SUM(M250,I250)</f>
        <v>4500</v>
      </c>
      <c r="F250" s="36"/>
      <c r="G250" s="36"/>
      <c r="H250" s="36"/>
      <c r="I250" s="35">
        <f>SUM(J250:K250)</f>
        <v>4500</v>
      </c>
      <c r="J250" s="35"/>
      <c r="K250" s="35">
        <v>4500</v>
      </c>
      <c r="L250" s="35"/>
      <c r="M250" s="26"/>
      <c r="N250" s="27"/>
    </row>
    <row r="251" spans="1:14" ht="24.75" customHeight="1">
      <c r="A251" s="28"/>
      <c r="B251" s="28"/>
      <c r="C251" s="29"/>
      <c r="D251" s="24" t="s">
        <v>14</v>
      </c>
      <c r="E251" s="26">
        <f>SUM(E248,E249)-E250</f>
        <v>1196429</v>
      </c>
      <c r="F251" s="30"/>
      <c r="G251" s="30"/>
      <c r="H251" s="30"/>
      <c r="I251" s="26">
        <f>SUM(I248,I249)-I250</f>
        <v>1196429</v>
      </c>
      <c r="J251" s="26">
        <f>SUM(J248,J249)-J250</f>
        <v>1025103</v>
      </c>
      <c r="K251" s="26">
        <f>SUM(K248,K249)-K250</f>
        <v>171326</v>
      </c>
      <c r="L251" s="26"/>
      <c r="M251" s="26"/>
      <c r="N251" s="27"/>
    </row>
    <row r="252" spans="1:14" ht="24.75" customHeight="1">
      <c r="A252" s="53"/>
      <c r="B252" s="54"/>
      <c r="C252" s="120"/>
      <c r="D252" s="55" t="s">
        <v>8</v>
      </c>
      <c r="E252" s="56">
        <f>SUM(I252)</f>
        <v>0</v>
      </c>
      <c r="F252" s="57"/>
      <c r="G252" s="57"/>
      <c r="H252" s="57"/>
      <c r="I252" s="56">
        <f>SUM(J252:K252)</f>
        <v>0</v>
      </c>
      <c r="J252" s="56"/>
      <c r="K252" s="56"/>
      <c r="L252" s="56"/>
      <c r="M252" s="58"/>
      <c r="N252" s="27"/>
    </row>
    <row r="253" spans="1:14" ht="24.75" customHeight="1">
      <c r="A253" s="59"/>
      <c r="B253" s="59"/>
      <c r="C253" s="121"/>
      <c r="D253" s="55" t="s">
        <v>9</v>
      </c>
      <c r="E253" s="56"/>
      <c r="F253" s="57"/>
      <c r="G253" s="57"/>
      <c r="H253" s="57"/>
      <c r="I253" s="56"/>
      <c r="J253" s="56"/>
      <c r="K253" s="56"/>
      <c r="L253" s="56"/>
      <c r="M253" s="58"/>
      <c r="N253" s="27"/>
    </row>
    <row r="254" spans="1:14" ht="24.75" customHeight="1">
      <c r="A254" s="59"/>
      <c r="B254" s="59"/>
      <c r="C254" s="60"/>
      <c r="D254" s="55" t="s">
        <v>13</v>
      </c>
      <c r="E254" s="56"/>
      <c r="F254" s="57"/>
      <c r="G254" s="57"/>
      <c r="H254" s="57"/>
      <c r="I254" s="56"/>
      <c r="J254" s="56"/>
      <c r="K254" s="56"/>
      <c r="L254" s="56"/>
      <c r="M254" s="58"/>
      <c r="N254" s="27"/>
    </row>
    <row r="255" spans="1:14" ht="24.75" customHeight="1">
      <c r="A255" s="59"/>
      <c r="B255" s="59"/>
      <c r="C255" s="60"/>
      <c r="D255" s="55" t="s">
        <v>14</v>
      </c>
      <c r="E255" s="56">
        <f>SUM(I255)</f>
        <v>0</v>
      </c>
      <c r="F255" s="57"/>
      <c r="G255" s="57"/>
      <c r="H255" s="57"/>
      <c r="I255" s="56">
        <f>SUM(J255:K255)</f>
        <v>0</v>
      </c>
      <c r="J255" s="56"/>
      <c r="K255" s="56">
        <f>SUM(K252,K253)-K254</f>
        <v>0</v>
      </c>
      <c r="L255" s="56"/>
      <c r="M255" s="56"/>
      <c r="N255" s="27"/>
    </row>
    <row r="256" spans="1:14" ht="24.75" customHeight="1">
      <c r="A256" s="31"/>
      <c r="B256" s="32" t="s">
        <v>90</v>
      </c>
      <c r="C256" s="46" t="s">
        <v>16</v>
      </c>
      <c r="D256" s="37" t="s">
        <v>8</v>
      </c>
      <c r="E256" s="35">
        <f>SUM(M256,I256)</f>
        <v>5000</v>
      </c>
      <c r="F256" s="36"/>
      <c r="G256" s="36"/>
      <c r="H256" s="36"/>
      <c r="I256" s="35">
        <f>SUM(J256:L256)</f>
        <v>5000</v>
      </c>
      <c r="J256" s="35"/>
      <c r="K256" s="35">
        <v>5000</v>
      </c>
      <c r="L256" s="35"/>
      <c r="M256" s="26"/>
      <c r="N256" s="27"/>
    </row>
    <row r="257" spans="1:14" ht="24.75" customHeight="1">
      <c r="A257" s="22"/>
      <c r="B257" s="22"/>
      <c r="C257" s="23"/>
      <c r="D257" s="37" t="s">
        <v>9</v>
      </c>
      <c r="E257" s="35">
        <f>SUM(M257,I257)</f>
        <v>4146</v>
      </c>
      <c r="F257" s="36"/>
      <c r="G257" s="36"/>
      <c r="H257" s="36"/>
      <c r="I257" s="35">
        <f>SUM(J257:L257)</f>
        <v>4146</v>
      </c>
      <c r="J257" s="35"/>
      <c r="K257" s="35">
        <v>4146</v>
      </c>
      <c r="L257" s="35"/>
      <c r="M257" s="26"/>
      <c r="N257" s="27"/>
    </row>
    <row r="258" spans="1:14" ht="24.75" customHeight="1">
      <c r="A258" s="22"/>
      <c r="B258" s="22"/>
      <c r="C258" s="23"/>
      <c r="D258" s="37" t="s">
        <v>13</v>
      </c>
      <c r="E258" s="35">
        <f>SUM(M258,I258)</f>
        <v>4146</v>
      </c>
      <c r="F258" s="36"/>
      <c r="G258" s="36"/>
      <c r="H258" s="36"/>
      <c r="I258" s="35">
        <f>SUM(J258:L258)</f>
        <v>4146</v>
      </c>
      <c r="J258" s="35"/>
      <c r="K258" s="35">
        <v>4146</v>
      </c>
      <c r="L258" s="35"/>
      <c r="M258" s="26"/>
      <c r="N258" s="27"/>
    </row>
    <row r="259" spans="1:14" ht="25.5" customHeight="1">
      <c r="A259" s="28"/>
      <c r="B259" s="28"/>
      <c r="C259" s="29"/>
      <c r="D259" s="24" t="s">
        <v>14</v>
      </c>
      <c r="E259" s="26">
        <f>SUM(E256,E257)-E258</f>
        <v>5000</v>
      </c>
      <c r="F259" s="30"/>
      <c r="G259" s="30"/>
      <c r="H259" s="30"/>
      <c r="I259" s="26">
        <f>SUM(I256,I257)-I258</f>
        <v>5000</v>
      </c>
      <c r="J259" s="26"/>
      <c r="K259" s="26">
        <f>SUM(K256,K257)-K258</f>
        <v>5000</v>
      </c>
      <c r="L259" s="26"/>
      <c r="M259" s="26"/>
      <c r="N259" s="27"/>
    </row>
    <row r="260" spans="1:14" ht="24.75" customHeight="1">
      <c r="A260" s="31" t="s">
        <v>91</v>
      </c>
      <c r="B260" s="32"/>
      <c r="C260" s="115" t="s">
        <v>92</v>
      </c>
      <c r="D260" s="37" t="s">
        <v>8</v>
      </c>
      <c r="E260" s="38">
        <f>SUM(E264,E268,E272,E276,E280,E284,E288,E292)</f>
        <v>4434740</v>
      </c>
      <c r="F260" s="38"/>
      <c r="G260" s="38"/>
      <c r="H260" s="38"/>
      <c r="I260" s="38">
        <f>SUM(I264,I268,I272,I276,I280,I284,I288,I292)</f>
        <v>4359740</v>
      </c>
      <c r="J260" s="38">
        <f>SUM(J264,J268,J272,J276,J280,J288,J292)</f>
        <v>2153938</v>
      </c>
      <c r="K260" s="38">
        <f>SUM(K264,K268,K272,K276,K280,K284,K288,K292)</f>
        <v>2018702</v>
      </c>
      <c r="L260" s="38">
        <f>SUM(L264,L268,L272,L276,L280,L284,L288,L292)</f>
        <v>187100</v>
      </c>
      <c r="M260" s="38">
        <f>SUM(M264,M268,M272,M276,M280,M284,M288,M292)</f>
        <v>75000</v>
      </c>
      <c r="N260" s="27"/>
    </row>
    <row r="261" spans="1:14" ht="24.75" customHeight="1">
      <c r="A261" s="22"/>
      <c r="B261" s="22"/>
      <c r="C261" s="116"/>
      <c r="D261" s="37" t="s">
        <v>9</v>
      </c>
      <c r="E261" s="38">
        <f>SUM(E265,E269,E273,E277,E281,E285,E289,E293)</f>
        <v>17311</v>
      </c>
      <c r="F261" s="38"/>
      <c r="G261" s="38"/>
      <c r="H261" s="38"/>
      <c r="I261" s="38">
        <f>SUM(I265,I269,I273,I277,I281,I285,I289,I293)</f>
        <v>17311</v>
      </c>
      <c r="J261" s="38"/>
      <c r="K261" s="38">
        <f>SUM(K265,K269,K273,K277,K281,K285,K289,K293)</f>
        <v>17311</v>
      </c>
      <c r="L261" s="38"/>
      <c r="M261" s="38"/>
      <c r="N261" s="27"/>
    </row>
    <row r="262" spans="1:14" ht="24.75" customHeight="1">
      <c r="A262" s="22"/>
      <c r="B262" s="22"/>
      <c r="C262" s="23"/>
      <c r="D262" s="37" t="s">
        <v>13</v>
      </c>
      <c r="E262" s="38">
        <f>SUM(E266,E270,E274,E278,E282,E286,E290,E294)</f>
        <v>25004</v>
      </c>
      <c r="F262" s="38"/>
      <c r="G262" s="38"/>
      <c r="H262" s="38"/>
      <c r="I262" s="38">
        <f>SUM(I266,I270,I274,I278,I282,I286,I290,I294)</f>
        <v>25004</v>
      </c>
      <c r="J262" s="38">
        <f>SUM(J266,J270,J274,J278,J282,J290,J294)</f>
        <v>23833</v>
      </c>
      <c r="K262" s="38">
        <f>SUM(K266,K270,K274,K278,K282,K286,K290,K294)</f>
        <v>1171</v>
      </c>
      <c r="L262" s="38"/>
      <c r="M262" s="38"/>
      <c r="N262" s="27"/>
    </row>
    <row r="263" spans="1:14" ht="24.75" customHeight="1">
      <c r="A263" s="28"/>
      <c r="B263" s="28"/>
      <c r="C263" s="29"/>
      <c r="D263" s="24" t="s">
        <v>14</v>
      </c>
      <c r="E263" s="25">
        <f>SUM(E267,E271,E275,E279,E283,E287,E291,E295)</f>
        <v>4427047</v>
      </c>
      <c r="F263" s="25"/>
      <c r="G263" s="25"/>
      <c r="H263" s="25"/>
      <c r="I263" s="25">
        <f>SUM(I260:I261)-I262</f>
        <v>4352047</v>
      </c>
      <c r="J263" s="25">
        <f>SUM(J267,J271,J275,J279,J283,J291,J295)</f>
        <v>2130105</v>
      </c>
      <c r="K263" s="25">
        <f>SUM(K260:K261)-K262</f>
        <v>2034842</v>
      </c>
      <c r="L263" s="25">
        <f>SUM(L267,L271,L275,L279,L283,L291,L295)</f>
        <v>187100</v>
      </c>
      <c r="M263" s="25">
        <f>SUM(M267,M271,M275,M279,M283,M291,M295)</f>
        <v>75000</v>
      </c>
      <c r="N263" s="27"/>
    </row>
    <row r="264" spans="1:14" ht="24.75" customHeight="1">
      <c r="A264" s="31"/>
      <c r="B264" s="32" t="s">
        <v>93</v>
      </c>
      <c r="C264" s="78" t="s">
        <v>94</v>
      </c>
      <c r="D264" s="37" t="s">
        <v>8</v>
      </c>
      <c r="E264" s="35">
        <f>SUM(I264,M264)</f>
        <v>1250483</v>
      </c>
      <c r="F264" s="36"/>
      <c r="G264" s="36"/>
      <c r="H264" s="36"/>
      <c r="I264" s="35">
        <f>SUM(K264,L264,J264)</f>
        <v>1175483</v>
      </c>
      <c r="J264" s="35">
        <v>815924</v>
      </c>
      <c r="K264" s="35">
        <v>359559</v>
      </c>
      <c r="L264" s="35"/>
      <c r="M264" s="26">
        <v>75000</v>
      </c>
      <c r="N264" s="27"/>
    </row>
    <row r="265" spans="1:14" ht="24.75" customHeight="1">
      <c r="A265" s="22"/>
      <c r="B265" s="22"/>
      <c r="C265" s="79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8"/>
      <c r="B267" s="28"/>
      <c r="C267" s="29"/>
      <c r="D267" s="24" t="s">
        <v>14</v>
      </c>
      <c r="E267" s="26">
        <f>SUM(E264,E265)-E266</f>
        <v>1250483</v>
      </c>
      <c r="F267" s="30"/>
      <c r="G267" s="30"/>
      <c r="H267" s="30"/>
      <c r="I267" s="26">
        <f>SUM(I264,I265)-I266</f>
        <v>1175483</v>
      </c>
      <c r="J267" s="26">
        <f>SUM(J264,J265)-J266</f>
        <v>815924</v>
      </c>
      <c r="K267" s="26">
        <f>SUM(K264,K265)-K266</f>
        <v>359559</v>
      </c>
      <c r="L267" s="26"/>
      <c r="M267" s="26">
        <f>SUM(M264:M265)</f>
        <v>75000</v>
      </c>
      <c r="N267" s="27"/>
    </row>
    <row r="268" spans="1:14" ht="24.75" customHeight="1">
      <c r="A268" s="31"/>
      <c r="B268" s="32" t="s">
        <v>95</v>
      </c>
      <c r="C268" s="78" t="s">
        <v>145</v>
      </c>
      <c r="D268" s="37" t="s">
        <v>8</v>
      </c>
      <c r="E268" s="35">
        <f>SUM(I268,M268)</f>
        <v>705732</v>
      </c>
      <c r="F268" s="36"/>
      <c r="G268" s="36"/>
      <c r="H268" s="36"/>
      <c r="I268" s="35">
        <f>SUM(K268,L268,J268)</f>
        <v>705732</v>
      </c>
      <c r="J268" s="35">
        <v>608483</v>
      </c>
      <c r="K268" s="35">
        <v>77249</v>
      </c>
      <c r="L268" s="35">
        <v>20000</v>
      </c>
      <c r="M268" s="26"/>
      <c r="N268" s="27"/>
    </row>
    <row r="269" spans="1:14" ht="24.75" customHeight="1">
      <c r="A269" s="22"/>
      <c r="B269" s="22"/>
      <c r="C269" s="79"/>
      <c r="D269" s="37" t="s">
        <v>9</v>
      </c>
      <c r="E269" s="35">
        <f>SUM(I269,M269)</f>
        <v>16403</v>
      </c>
      <c r="F269" s="36"/>
      <c r="G269" s="36"/>
      <c r="H269" s="36"/>
      <c r="I269" s="35">
        <f>SUM(K269,L269,J269)</f>
        <v>16403</v>
      </c>
      <c r="J269" s="35"/>
      <c r="K269" s="35">
        <f>1064+107+15232</f>
        <v>16403</v>
      </c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>
        <f>SUM(I270,M270)</f>
        <v>16403</v>
      </c>
      <c r="F270" s="36"/>
      <c r="G270" s="36"/>
      <c r="H270" s="36"/>
      <c r="I270" s="35">
        <f>SUM(K270,L270,J270)</f>
        <v>16403</v>
      </c>
      <c r="J270" s="35">
        <v>15232</v>
      </c>
      <c r="K270" s="35">
        <f>1064+107</f>
        <v>1171</v>
      </c>
      <c r="L270" s="35"/>
      <c r="M270" s="26"/>
      <c r="N270" s="27"/>
    </row>
    <row r="271" spans="1:14" ht="25.5" customHeight="1">
      <c r="A271" s="28"/>
      <c r="B271" s="28"/>
      <c r="C271" s="29"/>
      <c r="D271" s="24" t="s">
        <v>14</v>
      </c>
      <c r="E271" s="26">
        <f>SUM(E268,E269)-E270</f>
        <v>705732</v>
      </c>
      <c r="F271" s="30"/>
      <c r="G271" s="30"/>
      <c r="H271" s="30"/>
      <c r="I271" s="26">
        <f>SUM(I268,I269)-I270</f>
        <v>705732</v>
      </c>
      <c r="J271" s="26">
        <f>SUM(J268,J269)-J270</f>
        <v>593251</v>
      </c>
      <c r="K271" s="26">
        <f>SUM(K268,K269)-K270</f>
        <v>92481</v>
      </c>
      <c r="L271" s="26">
        <f>SUM(L268,L269)-L270</f>
        <v>20000</v>
      </c>
      <c r="M271" s="26"/>
      <c r="N271" s="27"/>
    </row>
    <row r="272" spans="1:14" ht="24.75" customHeight="1">
      <c r="A272" s="31"/>
      <c r="B272" s="32" t="s">
        <v>96</v>
      </c>
      <c r="C272" s="78" t="s">
        <v>97</v>
      </c>
      <c r="D272" s="37" t="s">
        <v>8</v>
      </c>
      <c r="E272" s="35">
        <f>SUM(I272,M272)</f>
        <v>371424</v>
      </c>
      <c r="F272" s="36"/>
      <c r="G272" s="36"/>
      <c r="H272" s="36"/>
      <c r="I272" s="35">
        <f>SUM(K272,L272,J272)</f>
        <v>371424</v>
      </c>
      <c r="J272" s="35">
        <v>269722</v>
      </c>
      <c r="K272" s="35">
        <v>101702</v>
      </c>
      <c r="L272" s="35"/>
      <c r="M272" s="26"/>
      <c r="N272" s="27"/>
    </row>
    <row r="273" spans="1:14" ht="24.75" customHeight="1">
      <c r="A273" s="22"/>
      <c r="B273" s="22"/>
      <c r="C273" s="79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>
      <c r="A275" s="28"/>
      <c r="B275" s="28"/>
      <c r="C275" s="29"/>
      <c r="D275" s="24" t="s">
        <v>14</v>
      </c>
      <c r="E275" s="26">
        <f>SUM(E272,E273)-E274</f>
        <v>371424</v>
      </c>
      <c r="F275" s="30"/>
      <c r="G275" s="30"/>
      <c r="H275" s="30"/>
      <c r="I275" s="26">
        <f>SUM(I272,I273)-I274</f>
        <v>371424</v>
      </c>
      <c r="J275" s="26">
        <f>SUM(J272,J273)-J274</f>
        <v>269722</v>
      </c>
      <c r="K275" s="26">
        <f>SUM(K272,K273)-K274</f>
        <v>101702</v>
      </c>
      <c r="L275" s="26"/>
      <c r="M275" s="26"/>
      <c r="N275" s="27"/>
    </row>
    <row r="276" spans="1:14" ht="24.75" customHeight="1">
      <c r="A276" s="31"/>
      <c r="B276" s="32" t="s">
        <v>98</v>
      </c>
      <c r="C276" s="46" t="s">
        <v>99</v>
      </c>
      <c r="D276" s="37" t="s">
        <v>8</v>
      </c>
      <c r="E276" s="35">
        <f>SUM(I276,M276)</f>
        <v>1008249</v>
      </c>
      <c r="F276" s="36"/>
      <c r="G276" s="36"/>
      <c r="H276" s="36"/>
      <c r="I276" s="35">
        <f>SUM(J276:L276)</f>
        <v>1008249</v>
      </c>
      <c r="J276" s="35">
        <f>184319+145519+129971</f>
        <v>459809</v>
      </c>
      <c r="K276" s="35">
        <v>388440</v>
      </c>
      <c r="L276" s="35">
        <v>160000</v>
      </c>
      <c r="M276" s="26"/>
      <c r="N276" s="27"/>
    </row>
    <row r="277" spans="1:14" ht="24.75" customHeight="1">
      <c r="A277" s="22"/>
      <c r="B277" s="22"/>
      <c r="C277" s="23"/>
      <c r="D277" s="37" t="s">
        <v>9</v>
      </c>
      <c r="E277" s="35">
        <f>SUM(I277,M277)</f>
        <v>908</v>
      </c>
      <c r="F277" s="36"/>
      <c r="G277" s="36"/>
      <c r="H277" s="36"/>
      <c r="I277" s="35">
        <f>SUM(J277:L277)</f>
        <v>908</v>
      </c>
      <c r="J277" s="35"/>
      <c r="K277" s="35">
        <v>908</v>
      </c>
      <c r="L277" s="35"/>
      <c r="M277" s="26"/>
      <c r="N277" s="27"/>
    </row>
    <row r="278" spans="1:14" ht="24.75" customHeight="1">
      <c r="A278" s="22"/>
      <c r="B278" s="22"/>
      <c r="C278" s="23"/>
      <c r="D278" s="37" t="s">
        <v>13</v>
      </c>
      <c r="E278" s="35">
        <f>SUM(I278,M278)</f>
        <v>8601</v>
      </c>
      <c r="F278" s="36"/>
      <c r="G278" s="36"/>
      <c r="H278" s="36"/>
      <c r="I278" s="35">
        <f>SUM(J278:L278)</f>
        <v>8601</v>
      </c>
      <c r="J278" s="35">
        <v>8601</v>
      </c>
      <c r="K278" s="35"/>
      <c r="L278" s="35"/>
      <c r="M278" s="26"/>
      <c r="N278" s="27"/>
    </row>
    <row r="279" spans="1:14" ht="24.75" customHeight="1">
      <c r="A279" s="28"/>
      <c r="B279" s="28"/>
      <c r="C279" s="29"/>
      <c r="D279" s="24" t="s">
        <v>14</v>
      </c>
      <c r="E279" s="26">
        <f>SUM(E276,E277)-E278</f>
        <v>1000556</v>
      </c>
      <c r="F279" s="30"/>
      <c r="G279" s="30"/>
      <c r="H279" s="30"/>
      <c r="I279" s="26">
        <f>SUM(I276,I277)-I278</f>
        <v>1000556</v>
      </c>
      <c r="J279" s="26">
        <f>SUM(J276,J277)-J278</f>
        <v>451208</v>
      </c>
      <c r="K279" s="26">
        <f>SUM(K276,K277)-K278</f>
        <v>389348</v>
      </c>
      <c r="L279" s="26">
        <f>SUM(L276,L277)-L278</f>
        <v>160000</v>
      </c>
      <c r="M279" s="26"/>
      <c r="N279" s="27"/>
    </row>
    <row r="280" spans="1:14" ht="24.75" customHeight="1">
      <c r="A280" s="31"/>
      <c r="B280" s="32" t="s">
        <v>100</v>
      </c>
      <c r="C280" s="78" t="s">
        <v>101</v>
      </c>
      <c r="D280" s="37" t="s">
        <v>8</v>
      </c>
      <c r="E280" s="35">
        <f>SUM(I280,M280)</f>
        <v>5000</v>
      </c>
      <c r="F280" s="36"/>
      <c r="G280" s="36"/>
      <c r="H280" s="36"/>
      <c r="I280" s="35">
        <f>SUM(K280,L280,J280)</f>
        <v>5000</v>
      </c>
      <c r="J280" s="35"/>
      <c r="K280" s="35"/>
      <c r="L280" s="35">
        <v>5000</v>
      </c>
      <c r="M280" s="26"/>
      <c r="N280" s="27"/>
    </row>
    <row r="281" spans="1:14" ht="24.75" customHeight="1">
      <c r="A281" s="22"/>
      <c r="B281" s="22"/>
      <c r="C281" s="79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>
      <c r="A283" s="28"/>
      <c r="B283" s="28"/>
      <c r="C283" s="29"/>
      <c r="D283" s="24" t="s">
        <v>14</v>
      </c>
      <c r="E283" s="26">
        <f>SUM(E280,E281)-E282</f>
        <v>5000</v>
      </c>
      <c r="F283" s="30"/>
      <c r="G283" s="30"/>
      <c r="H283" s="30"/>
      <c r="I283" s="26">
        <f>SUM(I280,I281)-I282</f>
        <v>5000</v>
      </c>
      <c r="J283" s="26"/>
      <c r="K283" s="26"/>
      <c r="L283" s="26">
        <f>SUM(L280,L281)-L282</f>
        <v>5000</v>
      </c>
      <c r="M283" s="26"/>
      <c r="N283" s="27"/>
    </row>
    <row r="284" spans="1:13" ht="24.75" customHeight="1">
      <c r="A284" s="18"/>
      <c r="B284" s="61" t="s">
        <v>121</v>
      </c>
      <c r="C284" s="131" t="s">
        <v>122</v>
      </c>
      <c r="D284" s="62" t="s">
        <v>8</v>
      </c>
      <c r="E284" s="63">
        <f>SUM(I284)</f>
        <v>1083050</v>
      </c>
      <c r="F284" s="64"/>
      <c r="G284" s="64"/>
      <c r="H284" s="64"/>
      <c r="I284" s="63">
        <f>SUM(J284:L284)</f>
        <v>1083050</v>
      </c>
      <c r="J284" s="63"/>
      <c r="K284" s="63">
        <v>1083050</v>
      </c>
      <c r="L284" s="63"/>
      <c r="M284" s="65"/>
    </row>
    <row r="285" spans="1:13" ht="24.75" customHeight="1">
      <c r="A285" s="66"/>
      <c r="B285" s="66"/>
      <c r="C285" s="132"/>
      <c r="D285" s="62" t="s">
        <v>9</v>
      </c>
      <c r="E285" s="63"/>
      <c r="F285" s="64"/>
      <c r="G285" s="64"/>
      <c r="H285" s="64"/>
      <c r="I285" s="63"/>
      <c r="J285" s="63"/>
      <c r="K285" s="63"/>
      <c r="L285" s="63"/>
      <c r="M285" s="65"/>
    </row>
    <row r="286" spans="1:13" ht="24.75" customHeight="1">
      <c r="A286" s="66"/>
      <c r="B286" s="66"/>
      <c r="C286" s="67"/>
      <c r="D286" s="62" t="s">
        <v>13</v>
      </c>
      <c r="E286" s="63"/>
      <c r="F286" s="64"/>
      <c r="G286" s="64"/>
      <c r="H286" s="64"/>
      <c r="I286" s="63"/>
      <c r="J286" s="63"/>
      <c r="K286" s="63"/>
      <c r="L286" s="63"/>
      <c r="M286" s="65"/>
    </row>
    <row r="287" spans="1:13" ht="24.75" customHeight="1">
      <c r="A287" s="66"/>
      <c r="B287" s="66"/>
      <c r="C287" s="67"/>
      <c r="D287" s="62" t="s">
        <v>14</v>
      </c>
      <c r="E287" s="63">
        <f>SUM(E284,E285)-E286</f>
        <v>1083050</v>
      </c>
      <c r="F287" s="64"/>
      <c r="G287" s="64"/>
      <c r="H287" s="64"/>
      <c r="I287" s="63">
        <f>SUM(I284,I285)-I286</f>
        <v>1083050</v>
      </c>
      <c r="J287" s="63"/>
      <c r="K287" s="63">
        <f>SUM(K284,K285)-K286</f>
        <v>1083050</v>
      </c>
      <c r="L287" s="63"/>
      <c r="M287" s="65"/>
    </row>
    <row r="288" spans="1:14" ht="24.75" customHeight="1">
      <c r="A288" s="31"/>
      <c r="B288" s="32" t="s">
        <v>102</v>
      </c>
      <c r="C288" s="78" t="s">
        <v>103</v>
      </c>
      <c r="D288" s="37" t="s">
        <v>8</v>
      </c>
      <c r="E288" s="35">
        <f>SUM(I288,M288)</f>
        <v>2100</v>
      </c>
      <c r="F288" s="36"/>
      <c r="G288" s="36"/>
      <c r="H288" s="36"/>
      <c r="I288" s="35">
        <f>SUM(K288,L288,J288)</f>
        <v>2100</v>
      </c>
      <c r="J288" s="35"/>
      <c r="K288" s="35"/>
      <c r="L288" s="35">
        <v>2100</v>
      </c>
      <c r="M288" s="26"/>
      <c r="N288" s="27"/>
    </row>
    <row r="289" spans="1:14" ht="24.75" customHeight="1">
      <c r="A289" s="22" t="s">
        <v>135</v>
      </c>
      <c r="B289" s="22"/>
      <c r="C289" s="79"/>
      <c r="D289" s="37" t="s">
        <v>9</v>
      </c>
      <c r="E289" s="35"/>
      <c r="F289" s="36"/>
      <c r="G289" s="36"/>
      <c r="H289" s="36"/>
      <c r="I289" s="35"/>
      <c r="J289" s="35"/>
      <c r="K289" s="35"/>
      <c r="L289" s="35"/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35"/>
      <c r="F290" s="36"/>
      <c r="G290" s="36"/>
      <c r="H290" s="36"/>
      <c r="I290" s="35"/>
      <c r="J290" s="35"/>
      <c r="K290" s="35"/>
      <c r="L290" s="35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6">
        <f>SUM(E288,E289)-E290</f>
        <v>2100</v>
      </c>
      <c r="F291" s="30"/>
      <c r="G291" s="30"/>
      <c r="H291" s="30"/>
      <c r="I291" s="26">
        <f>SUM(I288,I289)-I290</f>
        <v>2100</v>
      </c>
      <c r="J291" s="26"/>
      <c r="K291" s="26"/>
      <c r="L291" s="26">
        <f>SUM(L288,L289)-L290</f>
        <v>2100</v>
      </c>
      <c r="M291" s="26"/>
      <c r="N291" s="27"/>
    </row>
    <row r="292" spans="1:13" ht="24.75" customHeight="1">
      <c r="A292" s="18"/>
      <c r="B292" s="61" t="s">
        <v>134</v>
      </c>
      <c r="C292" s="131" t="s">
        <v>79</v>
      </c>
      <c r="D292" s="62" t="s">
        <v>8</v>
      </c>
      <c r="E292" s="63">
        <f>SUM(I292,M292)</f>
        <v>8702</v>
      </c>
      <c r="F292" s="64"/>
      <c r="G292" s="64"/>
      <c r="H292" s="64"/>
      <c r="I292" s="63">
        <f>SUM(K292,L292,J292)</f>
        <v>8702</v>
      </c>
      <c r="J292" s="63"/>
      <c r="K292" s="63">
        <v>8702</v>
      </c>
      <c r="L292" s="63"/>
      <c r="M292" s="65"/>
    </row>
    <row r="293" spans="1:13" ht="24.75" customHeight="1">
      <c r="A293" s="66"/>
      <c r="B293" s="66"/>
      <c r="C293" s="132"/>
      <c r="D293" s="62" t="s">
        <v>9</v>
      </c>
      <c r="E293" s="63"/>
      <c r="F293" s="64"/>
      <c r="G293" s="64"/>
      <c r="H293" s="64"/>
      <c r="I293" s="63"/>
      <c r="J293" s="63"/>
      <c r="K293" s="63"/>
      <c r="L293" s="63"/>
      <c r="M293" s="65"/>
    </row>
    <row r="294" spans="1:13" ht="24.75" customHeight="1">
      <c r="A294" s="66"/>
      <c r="B294" s="66"/>
      <c r="C294" s="67"/>
      <c r="D294" s="62" t="s">
        <v>13</v>
      </c>
      <c r="E294" s="63"/>
      <c r="F294" s="64"/>
      <c r="G294" s="64"/>
      <c r="H294" s="64"/>
      <c r="I294" s="63"/>
      <c r="J294" s="63"/>
      <c r="K294" s="63"/>
      <c r="L294" s="63"/>
      <c r="M294" s="65"/>
    </row>
    <row r="295" spans="1:13" ht="24.75" customHeight="1">
      <c r="A295" s="68"/>
      <c r="B295" s="68"/>
      <c r="C295" s="69"/>
      <c r="D295" s="21" t="s">
        <v>14</v>
      </c>
      <c r="E295" s="65">
        <f>SUM(E292,E293)-E294</f>
        <v>8702</v>
      </c>
      <c r="F295" s="70"/>
      <c r="G295" s="70"/>
      <c r="H295" s="70"/>
      <c r="I295" s="65">
        <f>SUM(I292,I293)-I294</f>
        <v>8702</v>
      </c>
      <c r="J295" s="65"/>
      <c r="K295" s="65">
        <f>SUM(K292,K293)-K294</f>
        <v>8702</v>
      </c>
      <c r="L295" s="65"/>
      <c r="M295" s="65"/>
    </row>
    <row r="296" spans="1:13" ht="24.75" customHeight="1">
      <c r="A296" s="18" t="s">
        <v>104</v>
      </c>
      <c r="B296" s="61"/>
      <c r="C296" s="115" t="s">
        <v>105</v>
      </c>
      <c r="D296" s="62" t="s">
        <v>8</v>
      </c>
      <c r="E296" s="75">
        <f>SUM(E300,E304)</f>
        <v>89300</v>
      </c>
      <c r="F296" s="75"/>
      <c r="G296" s="75"/>
      <c r="H296" s="75"/>
      <c r="I296" s="75">
        <f>SUM(I300,I304)</f>
        <v>89300</v>
      </c>
      <c r="J296" s="75"/>
      <c r="K296" s="75">
        <f>SUM(K300,K304)</f>
        <v>49500</v>
      </c>
      <c r="L296" s="75">
        <f>SUM(L300,L304)</f>
        <v>39800</v>
      </c>
      <c r="M296" s="65"/>
    </row>
    <row r="297" spans="1:14" ht="24.75" customHeight="1">
      <c r="A297" s="22"/>
      <c r="B297" s="22"/>
      <c r="C297" s="116"/>
      <c r="D297" s="37" t="s">
        <v>9</v>
      </c>
      <c r="E297" s="75"/>
      <c r="F297" s="38"/>
      <c r="G297" s="38"/>
      <c r="H297" s="38"/>
      <c r="I297" s="75"/>
      <c r="J297" s="38"/>
      <c r="K297" s="75"/>
      <c r="L297" s="7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75"/>
      <c r="F298" s="38"/>
      <c r="G298" s="38"/>
      <c r="H298" s="38"/>
      <c r="I298" s="75"/>
      <c r="J298" s="38"/>
      <c r="K298" s="75"/>
      <c r="L298" s="38"/>
      <c r="M298" s="26"/>
      <c r="N298" s="27"/>
    </row>
    <row r="299" spans="1:14" ht="24.75" customHeight="1">
      <c r="A299" s="28"/>
      <c r="B299" s="28"/>
      <c r="C299" s="29"/>
      <c r="D299" s="24" t="s">
        <v>14</v>
      </c>
      <c r="E299" s="25">
        <f>SUM(E303,E307)</f>
        <v>89300</v>
      </c>
      <c r="F299" s="25"/>
      <c r="G299" s="25"/>
      <c r="H299" s="25"/>
      <c r="I299" s="25">
        <f>SUM(I303,I307)</f>
        <v>89300</v>
      </c>
      <c r="J299" s="25"/>
      <c r="K299" s="25">
        <f>SUM(K303,K307)</f>
        <v>49500</v>
      </c>
      <c r="L299" s="25">
        <f>SUM(L303,L307)</f>
        <v>39800</v>
      </c>
      <c r="M299" s="26"/>
      <c r="N299" s="27"/>
    </row>
    <row r="300" spans="1:14" ht="24.75" customHeight="1">
      <c r="A300" s="31"/>
      <c r="B300" s="32" t="s">
        <v>106</v>
      </c>
      <c r="C300" s="78" t="s">
        <v>107</v>
      </c>
      <c r="D300" s="37" t="s">
        <v>8</v>
      </c>
      <c r="E300" s="35">
        <f>SUM(I300,M300)</f>
        <v>59300</v>
      </c>
      <c r="F300" s="36"/>
      <c r="G300" s="36"/>
      <c r="H300" s="36"/>
      <c r="I300" s="35">
        <f>SUM(K300,L300,J300)</f>
        <v>59300</v>
      </c>
      <c r="J300" s="35"/>
      <c r="K300" s="35">
        <v>49500</v>
      </c>
      <c r="L300" s="35">
        <v>9800</v>
      </c>
      <c r="M300" s="26"/>
      <c r="N300" s="27"/>
    </row>
    <row r="301" spans="1:14" ht="24.75" customHeight="1">
      <c r="A301" s="22"/>
      <c r="B301" s="22"/>
      <c r="C301" s="79"/>
      <c r="D301" s="37" t="s">
        <v>9</v>
      </c>
      <c r="E301" s="35"/>
      <c r="F301" s="36"/>
      <c r="G301" s="36"/>
      <c r="H301" s="36"/>
      <c r="I301" s="35"/>
      <c r="J301" s="35"/>
      <c r="K301" s="35"/>
      <c r="L301" s="35"/>
      <c r="M301" s="26"/>
      <c r="N301" s="27"/>
    </row>
    <row r="302" spans="1:14" ht="24.75" customHeight="1">
      <c r="A302" s="22"/>
      <c r="B302" s="22"/>
      <c r="C302" s="23"/>
      <c r="D302" s="37" t="s">
        <v>13</v>
      </c>
      <c r="E302" s="35"/>
      <c r="F302" s="36"/>
      <c r="G302" s="36"/>
      <c r="H302" s="36"/>
      <c r="I302" s="35"/>
      <c r="J302" s="35"/>
      <c r="K302" s="35"/>
      <c r="L302" s="35"/>
      <c r="M302" s="26"/>
      <c r="N302" s="27"/>
    </row>
    <row r="303" spans="1:14" ht="24.75" customHeight="1">
      <c r="A303" s="28"/>
      <c r="B303" s="28"/>
      <c r="C303" s="29"/>
      <c r="D303" s="24" t="s">
        <v>14</v>
      </c>
      <c r="E303" s="26">
        <f>SUM(E300,E301)-E302</f>
        <v>59300</v>
      </c>
      <c r="F303" s="30"/>
      <c r="G303" s="30"/>
      <c r="H303" s="30"/>
      <c r="I303" s="26">
        <f>SUM(I300,I301)-I302</f>
        <v>59300</v>
      </c>
      <c r="J303" s="26"/>
      <c r="K303" s="26">
        <f>SUM(K300,K301)-K302</f>
        <v>49500</v>
      </c>
      <c r="L303" s="26">
        <f>SUM(L300,L301)-L302</f>
        <v>9800</v>
      </c>
      <c r="M303" s="26"/>
      <c r="N303" s="27"/>
    </row>
    <row r="304" spans="1:14" ht="24.75" customHeight="1">
      <c r="A304" s="31"/>
      <c r="B304" s="32" t="s">
        <v>108</v>
      </c>
      <c r="C304" s="46" t="s">
        <v>109</v>
      </c>
      <c r="D304" s="37" t="s">
        <v>8</v>
      </c>
      <c r="E304" s="35">
        <f>SUM(I304,M304)</f>
        <v>30000</v>
      </c>
      <c r="F304" s="36"/>
      <c r="G304" s="36"/>
      <c r="H304" s="36"/>
      <c r="I304" s="35">
        <f>SUM(K304,L304,J304)</f>
        <v>30000</v>
      </c>
      <c r="J304" s="35"/>
      <c r="K304" s="35"/>
      <c r="L304" s="35">
        <v>30000</v>
      </c>
      <c r="M304" s="26"/>
      <c r="N304" s="27"/>
    </row>
    <row r="305" spans="1:14" ht="24.75" customHeight="1">
      <c r="A305" s="22"/>
      <c r="B305" s="22"/>
      <c r="C305" s="23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ht="24.75" customHeight="1">
      <c r="A307" s="28"/>
      <c r="B307" s="28"/>
      <c r="C307" s="29"/>
      <c r="D307" s="24" t="s">
        <v>14</v>
      </c>
      <c r="E307" s="26">
        <f>SUM(E304,E305)-E306</f>
        <v>30000</v>
      </c>
      <c r="F307" s="30"/>
      <c r="G307" s="30"/>
      <c r="H307" s="30"/>
      <c r="I307" s="26">
        <f>SUM(I304,I305)-I306</f>
        <v>30000</v>
      </c>
      <c r="J307" s="26"/>
      <c r="K307" s="26"/>
      <c r="L307" s="26">
        <f>SUM(L304,L305)-L306</f>
        <v>30000</v>
      </c>
      <c r="M307" s="26"/>
      <c r="N307" s="27"/>
    </row>
    <row r="308" spans="1:14" ht="24.75" customHeight="1">
      <c r="A308" s="31" t="s">
        <v>110</v>
      </c>
      <c r="B308" s="32"/>
      <c r="C308" s="47" t="s">
        <v>111</v>
      </c>
      <c r="D308" s="37" t="s">
        <v>8</v>
      </c>
      <c r="E308" s="38">
        <f>SUM(E312)</f>
        <v>28500</v>
      </c>
      <c r="F308" s="38"/>
      <c r="G308" s="38"/>
      <c r="H308" s="38"/>
      <c r="I308" s="38">
        <f>SUM(I312)</f>
        <v>28500</v>
      </c>
      <c r="J308" s="38"/>
      <c r="K308" s="38">
        <f>SUM(K312)</f>
        <v>21500</v>
      </c>
      <c r="L308" s="38">
        <f>SUM(L312)</f>
        <v>7000</v>
      </c>
      <c r="M308" s="25"/>
      <c r="N308" s="27"/>
    </row>
    <row r="309" spans="1:14" ht="24.75" customHeight="1">
      <c r="A309" s="22"/>
      <c r="B309" s="22"/>
      <c r="C309" s="23"/>
      <c r="D309" s="37" t="s">
        <v>9</v>
      </c>
      <c r="E309" s="38"/>
      <c r="F309" s="38"/>
      <c r="G309" s="38"/>
      <c r="H309" s="38"/>
      <c r="I309" s="38"/>
      <c r="J309" s="38"/>
      <c r="K309" s="38"/>
      <c r="L309" s="38"/>
      <c r="M309" s="25"/>
      <c r="N309" s="27"/>
    </row>
    <row r="310" spans="1:14" ht="24.75" customHeight="1">
      <c r="A310" s="22"/>
      <c r="B310" s="22"/>
      <c r="C310" s="23"/>
      <c r="D310" s="37" t="s">
        <v>13</v>
      </c>
      <c r="E310" s="38"/>
      <c r="F310" s="38"/>
      <c r="G310" s="38"/>
      <c r="H310" s="38"/>
      <c r="I310" s="38"/>
      <c r="J310" s="38"/>
      <c r="K310" s="38"/>
      <c r="L310" s="38"/>
      <c r="M310" s="25"/>
      <c r="N310" s="27"/>
    </row>
    <row r="311" spans="1:14" ht="24.75" customHeight="1">
      <c r="A311" s="22"/>
      <c r="B311" s="22"/>
      <c r="C311" s="23"/>
      <c r="D311" s="37" t="s">
        <v>14</v>
      </c>
      <c r="E311" s="38">
        <f>SUM(E315)</f>
        <v>28500</v>
      </c>
      <c r="F311" s="38"/>
      <c r="G311" s="38"/>
      <c r="H311" s="38"/>
      <c r="I311" s="38">
        <f>SUM(I315)</f>
        <v>28500</v>
      </c>
      <c r="J311" s="38"/>
      <c r="K311" s="38">
        <f>SUM(K315)</f>
        <v>21500</v>
      </c>
      <c r="L311" s="38">
        <f>SUM(L315)</f>
        <v>7000</v>
      </c>
      <c r="M311" s="25"/>
      <c r="N311" s="27"/>
    </row>
    <row r="312" spans="1:14" ht="24.75" customHeight="1">
      <c r="A312" s="31"/>
      <c r="B312" s="32" t="s">
        <v>112</v>
      </c>
      <c r="C312" s="46" t="s">
        <v>16</v>
      </c>
      <c r="D312" s="37" t="s">
        <v>8</v>
      </c>
      <c r="E312" s="35">
        <f>SUM(I312,M312)</f>
        <v>28500</v>
      </c>
      <c r="F312" s="36"/>
      <c r="G312" s="36"/>
      <c r="H312" s="36"/>
      <c r="I312" s="35">
        <f>SUM(K312,L312,J312)</f>
        <v>28500</v>
      </c>
      <c r="J312" s="35"/>
      <c r="K312" s="35">
        <v>21500</v>
      </c>
      <c r="L312" s="35">
        <v>7000</v>
      </c>
      <c r="M312" s="26"/>
      <c r="N312" s="27"/>
    </row>
    <row r="313" spans="1:14" ht="24.75" customHeight="1">
      <c r="A313" s="22"/>
      <c r="B313" s="22"/>
      <c r="C313" s="23"/>
      <c r="D313" s="37" t="s">
        <v>9</v>
      </c>
      <c r="E313" s="35"/>
      <c r="F313" s="36"/>
      <c r="G313" s="36"/>
      <c r="H313" s="36"/>
      <c r="I313" s="35"/>
      <c r="J313" s="35"/>
      <c r="K313" s="35"/>
      <c r="L313" s="35"/>
      <c r="M313" s="26"/>
      <c r="N313" s="27"/>
    </row>
    <row r="314" spans="1:14" ht="24.75" customHeight="1">
      <c r="A314" s="22"/>
      <c r="B314" s="22"/>
      <c r="C314" s="23"/>
      <c r="D314" s="37" t="s">
        <v>13</v>
      </c>
      <c r="E314" s="35"/>
      <c r="F314" s="36"/>
      <c r="G314" s="36"/>
      <c r="H314" s="36"/>
      <c r="I314" s="35"/>
      <c r="J314" s="35"/>
      <c r="K314" s="35"/>
      <c r="L314" s="35"/>
      <c r="M314" s="26"/>
      <c r="N314" s="27"/>
    </row>
    <row r="315" spans="1:14" ht="24.75" customHeight="1">
      <c r="A315" s="22"/>
      <c r="B315" s="22"/>
      <c r="C315" s="23"/>
      <c r="D315" s="37" t="s">
        <v>14</v>
      </c>
      <c r="E315" s="35">
        <f>SUM(E312,E313)-E314</f>
        <v>28500</v>
      </c>
      <c r="F315" s="36"/>
      <c r="G315" s="36"/>
      <c r="H315" s="36"/>
      <c r="I315" s="35">
        <f>SUM(I312,I313)-I314</f>
        <v>28500</v>
      </c>
      <c r="J315" s="35"/>
      <c r="K315" s="35">
        <f>SUM(K312,K313)-K314</f>
        <v>21500</v>
      </c>
      <c r="L315" s="35">
        <f>SUM(L312:L313)</f>
        <v>7000</v>
      </c>
      <c r="M315" s="26"/>
      <c r="N315" s="27"/>
    </row>
    <row r="316" spans="1:14" ht="24.75" customHeight="1">
      <c r="A316" s="122" t="s">
        <v>18</v>
      </c>
      <c r="B316" s="123"/>
      <c r="C316" s="124"/>
      <c r="D316" s="33" t="s">
        <v>8</v>
      </c>
      <c r="E316" s="25">
        <f>SUM(I316,M316)</f>
        <v>39296211</v>
      </c>
      <c r="F316" s="25">
        <f>SUM(F16,F32,F44,F52,F60,F76,F104,F124,F132,F140,F180,F204,F236,F260,F296,F308)</f>
        <v>3668391</v>
      </c>
      <c r="G316" s="25">
        <f>SUM(G16,G32,G44,G52,G60,G76,G104,G124,G132,G140,G180,G204,G236,G260,G296,G308)</f>
        <v>18500</v>
      </c>
      <c r="H316" s="25">
        <f>SUM(H16,H32,H44,H52,H60,H76,H104,H124,H132,H140,H180,H204,H236,H260,H296,H308)</f>
        <v>25180</v>
      </c>
      <c r="I316" s="25">
        <f>SUM(J316:L316)</f>
        <v>34935373</v>
      </c>
      <c r="J316" s="25">
        <f>SUM(J16,J32,J44,J52,J60,J76,J96,J104,J124,J132,J140,J172,J180,J204,J236,J260,J296,J308)</f>
        <v>21342274</v>
      </c>
      <c r="K316" s="25">
        <f>SUM(K16,K32,K44,K52,K60,K76,K96,K104,K124,K132,K140,K172,K180,K204,K236,K260,K296,K308)</f>
        <v>12680313</v>
      </c>
      <c r="L316" s="25">
        <f>SUM(L16,L32,L44,L52,L60,L76,L96,L104,L124,L132,L140,L172,L180,L204,L236,L260,L296,L308)</f>
        <v>912786</v>
      </c>
      <c r="M316" s="25">
        <f>SUM(M16,M32,M44,M52,M60,M76,M96,M104,M124,M132,M140,M172,M180,M204,M236,M260,M296,M308)</f>
        <v>4360838</v>
      </c>
      <c r="N316" s="27"/>
    </row>
    <row r="317" spans="1:14" ht="24.75" customHeight="1">
      <c r="A317" s="125"/>
      <c r="B317" s="126"/>
      <c r="C317" s="127"/>
      <c r="D317" s="33" t="s">
        <v>9</v>
      </c>
      <c r="E317" s="25">
        <f>SUM(I317,M317)</f>
        <v>1287759</v>
      </c>
      <c r="F317" s="25">
        <f aca="true" t="shared" si="14" ref="F317:G319">SUM(F17,F33,F45,F53,F61,F77,F105,F125,F133,F141,F181,F205,F237,F261,F297,F309)</f>
        <v>24305</v>
      </c>
      <c r="G317" s="25">
        <f t="shared" si="14"/>
        <v>62900</v>
      </c>
      <c r="H317" s="25"/>
      <c r="I317" s="25">
        <f>SUM(J317:L317)</f>
        <v>1070738</v>
      </c>
      <c r="J317" s="25">
        <f aca="true" t="shared" si="15" ref="J317:M319">SUM(J17,J33,J45,J53,J61,J77,J97,J105,J125,J133,J141,J173,J181,J205,J237,J261,J297,J309)</f>
        <v>208051</v>
      </c>
      <c r="K317" s="25">
        <f t="shared" si="15"/>
        <v>862687</v>
      </c>
      <c r="L317" s="25"/>
      <c r="M317" s="25">
        <f t="shared" si="15"/>
        <v>217021</v>
      </c>
      <c r="N317" s="27"/>
    </row>
    <row r="318" spans="1:14" ht="24.75" customHeight="1">
      <c r="A318" s="125"/>
      <c r="B318" s="126"/>
      <c r="C318" s="127"/>
      <c r="D318" s="33" t="s">
        <v>13</v>
      </c>
      <c r="E318" s="25">
        <f>SUM(I318,M318)</f>
        <v>562488</v>
      </c>
      <c r="F318" s="25">
        <f t="shared" si="14"/>
        <v>62900</v>
      </c>
      <c r="G318" s="25"/>
      <c r="H318" s="25"/>
      <c r="I318" s="25">
        <f>SUM(J318:L318)</f>
        <v>562488</v>
      </c>
      <c r="J318" s="25">
        <f t="shared" si="15"/>
        <v>166683</v>
      </c>
      <c r="K318" s="25">
        <f t="shared" si="15"/>
        <v>395805</v>
      </c>
      <c r="L318" s="25"/>
      <c r="M318" s="25"/>
      <c r="N318" s="27"/>
    </row>
    <row r="319" spans="1:14" ht="24.75" customHeight="1">
      <c r="A319" s="128"/>
      <c r="B319" s="129"/>
      <c r="C319" s="130"/>
      <c r="D319" s="49" t="s">
        <v>14</v>
      </c>
      <c r="E319" s="25">
        <f>SUM(I319,M319)</f>
        <v>40021482</v>
      </c>
      <c r="F319" s="25">
        <f t="shared" si="14"/>
        <v>3629796</v>
      </c>
      <c r="G319" s="25">
        <f t="shared" si="14"/>
        <v>81400</v>
      </c>
      <c r="H319" s="25">
        <f>SUM(H19,H35,H47,H55,H63,H79,H107,H127,H135,H143,H183,H207,H239,H263,H299,H311)</f>
        <v>25180</v>
      </c>
      <c r="I319" s="25">
        <f>SUM(J319:L319)</f>
        <v>35443623</v>
      </c>
      <c r="J319" s="25">
        <f t="shared" si="15"/>
        <v>21383642</v>
      </c>
      <c r="K319" s="25">
        <f t="shared" si="15"/>
        <v>13147195</v>
      </c>
      <c r="L319" s="25">
        <f t="shared" si="15"/>
        <v>912786</v>
      </c>
      <c r="M319" s="25">
        <f t="shared" si="15"/>
        <v>4577859</v>
      </c>
      <c r="N319" s="27"/>
    </row>
    <row r="320" spans="1:14" ht="24.75" customHeight="1">
      <c r="A320" s="50"/>
      <c r="B320" s="50"/>
      <c r="C320" s="51"/>
      <c r="D320" s="51"/>
      <c r="E320" s="51"/>
      <c r="F320" s="52"/>
      <c r="G320" s="52"/>
      <c r="H320" s="52"/>
      <c r="I320" s="51"/>
      <c r="J320" s="51"/>
      <c r="K320" s="51"/>
      <c r="L320" s="51"/>
      <c r="M320" s="51"/>
      <c r="N320" s="27"/>
    </row>
    <row r="321" spans="1:14" ht="12.75">
      <c r="A321" s="50"/>
      <c r="B321" s="50"/>
      <c r="C321" s="51"/>
      <c r="D321" s="51"/>
      <c r="E321" s="51"/>
      <c r="F321" s="52"/>
      <c r="G321" s="52"/>
      <c r="H321" s="52"/>
      <c r="I321" s="51"/>
      <c r="J321" s="51"/>
      <c r="K321" s="51"/>
      <c r="L321" s="51"/>
      <c r="M321" s="51"/>
      <c r="N321" s="27"/>
    </row>
    <row r="322" spans="1:14" ht="12.75">
      <c r="A322" s="50"/>
      <c r="B322" s="50"/>
      <c r="C322" s="51"/>
      <c r="D322" s="51"/>
      <c r="E322" s="51"/>
      <c r="F322" s="52"/>
      <c r="G322" s="52"/>
      <c r="H322" s="52"/>
      <c r="I322" s="51"/>
      <c r="J322" s="51"/>
      <c r="K322" s="51"/>
      <c r="L322" s="51"/>
      <c r="M322" s="51"/>
      <c r="N322" s="27"/>
    </row>
    <row r="323" spans="1:14" ht="12.75">
      <c r="A323" s="50"/>
      <c r="B323" s="50"/>
      <c r="C323" s="51"/>
      <c r="D323" s="51"/>
      <c r="E323" s="51"/>
      <c r="F323" s="52"/>
      <c r="G323" s="52"/>
      <c r="H323" s="52"/>
      <c r="I323" s="51"/>
      <c r="J323" s="51"/>
      <c r="K323" s="51"/>
      <c r="L323" s="51"/>
      <c r="M323" s="51"/>
      <c r="N323" s="27"/>
    </row>
    <row r="324" spans="1:14" ht="12.75">
      <c r="A324" s="50"/>
      <c r="B324" s="50"/>
      <c r="C324" s="51"/>
      <c r="D324" s="51"/>
      <c r="E324" s="51"/>
      <c r="F324" s="52"/>
      <c r="G324" s="52"/>
      <c r="H324" s="52"/>
      <c r="I324" s="51"/>
      <c r="J324" s="51"/>
      <c r="K324" s="51"/>
      <c r="L324" s="51"/>
      <c r="M324" s="51"/>
      <c r="N324" s="27"/>
    </row>
    <row r="325" spans="1:14" ht="12.75">
      <c r="A325" s="50"/>
      <c r="B325" s="50"/>
      <c r="C325" s="51"/>
      <c r="D325" s="51"/>
      <c r="E325" s="51"/>
      <c r="F325" s="52"/>
      <c r="G325" s="52"/>
      <c r="H325" s="52"/>
      <c r="I325" s="51"/>
      <c r="J325" s="51"/>
      <c r="K325" s="51"/>
      <c r="L325" s="51"/>
      <c r="M325" s="51"/>
      <c r="N325" s="27"/>
    </row>
  </sheetData>
  <mergeCells count="60">
    <mergeCell ref="C96:C97"/>
    <mergeCell ref="C100:C103"/>
    <mergeCell ref="C160:C161"/>
    <mergeCell ref="C240:C241"/>
    <mergeCell ref="C224:C225"/>
    <mergeCell ref="C232:C233"/>
    <mergeCell ref="C236:C237"/>
    <mergeCell ref="C164:C165"/>
    <mergeCell ref="C196:C199"/>
    <mergeCell ref="C208:C209"/>
    <mergeCell ref="C300:C301"/>
    <mergeCell ref="A316:C319"/>
    <mergeCell ref="C284:C285"/>
    <mergeCell ref="C288:C289"/>
    <mergeCell ref="C292:C293"/>
    <mergeCell ref="C296:C297"/>
    <mergeCell ref="C272:C273"/>
    <mergeCell ref="C280:C281"/>
    <mergeCell ref="C244:C245"/>
    <mergeCell ref="C252:C253"/>
    <mergeCell ref="C260:C261"/>
    <mergeCell ref="C264:C265"/>
    <mergeCell ref="C268:C269"/>
    <mergeCell ref="C220:C221"/>
    <mergeCell ref="C192:C195"/>
    <mergeCell ref="C188:C191"/>
    <mergeCell ref="C216:C217"/>
    <mergeCell ref="C200:C203"/>
    <mergeCell ref="C176:C179"/>
    <mergeCell ref="C184:C187"/>
    <mergeCell ref="C104:C105"/>
    <mergeCell ref="C116:C117"/>
    <mergeCell ref="C128:C130"/>
    <mergeCell ref="C112:C113"/>
    <mergeCell ref="C108:C109"/>
    <mergeCell ref="C56:C57"/>
    <mergeCell ref="C64:C65"/>
    <mergeCell ref="C68:C69"/>
    <mergeCell ref="C15:D15"/>
    <mergeCell ref="C20:C23"/>
    <mergeCell ref="C40:C43"/>
    <mergeCell ref="C52:C53"/>
    <mergeCell ref="C11:D11"/>
    <mergeCell ref="C12:D12"/>
    <mergeCell ref="C13:D13"/>
    <mergeCell ref="C14:D14"/>
    <mergeCell ref="I9:I15"/>
    <mergeCell ref="J10:J15"/>
    <mergeCell ref="K10:K15"/>
    <mergeCell ref="L10:L15"/>
    <mergeCell ref="C228:C229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Gl_ksiegowa</cp:lastModifiedBy>
  <cp:lastPrinted>2006-10-30T09:40:26Z</cp:lastPrinted>
  <dcterms:created xsi:type="dcterms:W3CDTF">1999-06-23T10:13:04Z</dcterms:created>
  <dcterms:modified xsi:type="dcterms:W3CDTF">2006-10-30T09:41:43Z</dcterms:modified>
  <cp:category/>
  <cp:version/>
  <cp:contentType/>
  <cp:contentStatus/>
</cp:coreProperties>
</file>