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95" windowWidth="7635" windowHeight="8970" activeTab="0"/>
  </bookViews>
  <sheets>
    <sheet name="wydatki" sheetId="1" r:id="rId1"/>
  </sheets>
  <definedNames/>
  <calcPr fullCalcOnLoad="1"/>
</workbook>
</file>

<file path=xl/sharedStrings.xml><?xml version="1.0" encoding="utf-8"?>
<sst xmlns="http://schemas.openxmlformats.org/spreadsheetml/2006/main" count="469" uniqueCount="169">
  <si>
    <t>Dz.</t>
  </si>
  <si>
    <t>Rozdz.</t>
  </si>
  <si>
    <t>Wyszczególnienie</t>
  </si>
  <si>
    <t>a) plan przed zmianą</t>
  </si>
  <si>
    <t>Z tego :</t>
  </si>
  <si>
    <t>Bieżące</t>
  </si>
  <si>
    <t>w tym :</t>
  </si>
  <si>
    <t>Dotacje</t>
  </si>
  <si>
    <t>a.</t>
  </si>
  <si>
    <t>b.</t>
  </si>
  <si>
    <t>b)  zwiększenia</t>
  </si>
  <si>
    <t>c) zmniejszenia</t>
  </si>
  <si>
    <t>d) plan po zmianach</t>
  </si>
  <si>
    <t>c.</t>
  </si>
  <si>
    <t>d.</t>
  </si>
  <si>
    <t>Oświata i wychowanie</t>
  </si>
  <si>
    <t>Pozostała działalność</t>
  </si>
  <si>
    <t>Ochrona zdrowia</t>
  </si>
  <si>
    <t>OGÓŁEM</t>
  </si>
  <si>
    <t>Wydatki ogółem</t>
  </si>
  <si>
    <t>Wynagrodzenia i pochodne od wynagrodzeń</t>
  </si>
  <si>
    <t>Pozostałe wydatki</t>
  </si>
  <si>
    <t>zadania bieżące realizowane przez powiat na podstawie porozumień z organami administracji rządowej</t>
  </si>
  <si>
    <t>Wydatki majątkowe</t>
  </si>
  <si>
    <t>010</t>
  </si>
  <si>
    <t>01005</t>
  </si>
  <si>
    <t>Prace geodezyjno-urządzeniowe na potrzeby rolnictwa</t>
  </si>
  <si>
    <t>020</t>
  </si>
  <si>
    <t>Leśnictwo</t>
  </si>
  <si>
    <t>02001</t>
  </si>
  <si>
    <t>Gospodarka leśna</t>
  </si>
  <si>
    <t>02002</t>
  </si>
  <si>
    <t>Nadzór nad gospodarką leśną</t>
  </si>
  <si>
    <t>600</t>
  </si>
  <si>
    <t>Transport i łączność</t>
  </si>
  <si>
    <t>60014</t>
  </si>
  <si>
    <t>Drogi publiczne powiatowe</t>
  </si>
  <si>
    <t>700</t>
  </si>
  <si>
    <t>Gospodarka mieszkaniowa</t>
  </si>
  <si>
    <t>70005</t>
  </si>
  <si>
    <t>710</t>
  </si>
  <si>
    <t>Działalność usługowa</t>
  </si>
  <si>
    <t>71013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</si>
  <si>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</si>
  <si>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</si>
  <si>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</si>
  <si>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</si>
  <si>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</si>
  <si>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</si>
  <si>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</si>
  <si>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</si>
  <si>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75019</t>
  </si>
  <si>
    <t>Rady powiatów</t>
  </si>
  <si>
    <t>75020</t>
  </si>
  <si>
    <t>Starostwa powiatowe</t>
  </si>
  <si>
    <t>75045</t>
  </si>
  <si>
    <t>Komisje poborowe</t>
  </si>
  <si>
    <t>754</t>
  </si>
  <si>
    <t>Bezpieczeństwo publiczne i ochrona przeciwpożarowa</t>
  </si>
  <si>
    <t>75411</t>
  </si>
  <si>
    <t>Komendy powiatowe Państwowej Straży Pożarnej</t>
  </si>
  <si>
    <t>75495</t>
  </si>
  <si>
    <t>757</t>
  </si>
  <si>
    <t>Obsługa długu publicznego</t>
  </si>
  <si>
    <t>75702</t>
  </si>
  <si>
    <t>758</t>
  </si>
  <si>
    <t>Różne rozliczenia</t>
  </si>
  <si>
    <t>75818</t>
  </si>
  <si>
    <t>Rezerwy ogólne i celowe</t>
  </si>
  <si>
    <t>801</t>
  </si>
  <si>
    <t>80102</t>
  </si>
  <si>
    <t>Szkoły podstawowe specjalne</t>
  </si>
  <si>
    <t>80111</t>
  </si>
  <si>
    <t>Gimnazja specjalne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</si>
  <si>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</si>
  <si>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</si>
  <si>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</si>
  <si>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</si>
  <si>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</si>
  <si>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</si>
  <si>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</si>
  <si>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</si>
  <si>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85156</t>
  </si>
  <si>
    <t>Składki na ubezpieczenia zdrowotne oraz świadczenia dla osób nie objętych obowiązkiem ubezpieczenia zdrowotnego</t>
  </si>
  <si>
    <t>853</t>
  </si>
  <si>
    <t>Rodziny zastępcze</t>
  </si>
  <si>
    <t>85321</t>
  </si>
  <si>
    <t>Powiatowe centra pomocy rodzinie</t>
  </si>
  <si>
    <t>85333</t>
  </si>
  <si>
    <t>Powiatowe urzędy pracy</t>
  </si>
  <si>
    <t>85395</t>
  </si>
  <si>
    <t>854</t>
  </si>
  <si>
    <t>Edukacyjna opieka wychowawcza</t>
  </si>
  <si>
    <t>85403</t>
  </si>
  <si>
    <t>Specjalne ośrodki szkolno-wychowawcze</t>
  </si>
  <si>
    <t>85406</t>
  </si>
  <si>
    <t>85407</t>
  </si>
  <si>
    <t>Placówki wychowania pozaszkolnego</t>
  </si>
  <si>
    <t>85410</t>
  </si>
  <si>
    <t>Internaty i bursy szkolne</t>
  </si>
  <si>
    <t>85412</t>
  </si>
  <si>
    <t>Kolonie i obozy oraz inne formy wypoczynku dzieci i młodzieży szkolnej</t>
  </si>
  <si>
    <t>85417</t>
  </si>
  <si>
    <t>Szkolne schroniska młodzieżowe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</si>
  <si>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</si>
  <si>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</si>
  <si>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</si>
  <si>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</si>
  <si>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</si>
  <si>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</si>
  <si>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</si>
  <si>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</si>
  <si>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92695</t>
  </si>
  <si>
    <t>Prace geodezyjne i kartograficzne                      (nieinwestycyjne)</t>
  </si>
  <si>
    <t>Ośrodki adopcyjno - opiekuńcze</t>
  </si>
  <si>
    <t>85346</t>
  </si>
  <si>
    <r>
      <t xml:space="preserve">Wydatki - </t>
    </r>
    <r>
      <rPr>
        <b/>
        <sz val="12"/>
        <rFont val="Arial CE"/>
        <family val="2"/>
      </rPr>
      <t>zestawienie według działów i rozdziałów</t>
    </r>
  </si>
  <si>
    <t>Gospodarka gruntami i nieruchomościami</t>
  </si>
  <si>
    <t>Obsługa papierów wartościowych,kredytów i pożyczek jednostek samorządu terytorialnego</t>
  </si>
  <si>
    <t>Placówki opiekuńczo-wychowawcze</t>
  </si>
  <si>
    <t>w tym</t>
  </si>
  <si>
    <t>zadania bieżące         z zakresu administracji rządowej oraz inne zadania zlecone ustawami realizowane przez powiat</t>
  </si>
  <si>
    <t>zadania inwestycyjne z zakresu administracji rządowej oraz inne zadania zlecone ustawami realizowane przez powiat</t>
  </si>
  <si>
    <t>85415</t>
  </si>
  <si>
    <t>Pomoc materialna dla uczniów</t>
  </si>
  <si>
    <t>01017</t>
  </si>
  <si>
    <t>Ochrona roslin</t>
  </si>
  <si>
    <t>852</t>
  </si>
  <si>
    <t>Pomoc społeczna</t>
  </si>
  <si>
    <t>85201</t>
  </si>
  <si>
    <t>85204</t>
  </si>
  <si>
    <t>85218</t>
  </si>
  <si>
    <t>85226</t>
  </si>
  <si>
    <t>Pozostałe zadania                                   w zakresie polityki społecznej</t>
  </si>
  <si>
    <t>85295</t>
  </si>
  <si>
    <t>85153</t>
  </si>
  <si>
    <t>Zwalczanie narkomanii</t>
  </si>
  <si>
    <t>85446</t>
  </si>
  <si>
    <t>85111</t>
  </si>
  <si>
    <t>Szpitale ogólne</t>
  </si>
  <si>
    <t>85212</t>
  </si>
  <si>
    <t>Świadczenia rodzinne oraz składki na ubezpieczenia emerytalne i rentowe z ubezpieczenia społecznego</t>
  </si>
  <si>
    <t xml:space="preserve"> </t>
  </si>
  <si>
    <t>85141</t>
  </si>
  <si>
    <t>Ratownictwo medyczne</t>
  </si>
  <si>
    <t>75414</t>
  </si>
  <si>
    <t>Obrona cywilna</t>
  </si>
  <si>
    <t>80134</t>
  </si>
  <si>
    <t>Szkoly zawodowe specjalne</t>
  </si>
  <si>
    <t>85311</t>
  </si>
  <si>
    <t>Rehabilitacja zawodowa i społeczna osób niepełnosprawnych</t>
  </si>
  <si>
    <t>Poradnie psychologiczno-pedagogiczne, w tym poradnie specjalistyczne</t>
  </si>
  <si>
    <t>75405</t>
  </si>
  <si>
    <t>Komendy powiatowe Policji</t>
  </si>
  <si>
    <t>60013</t>
  </si>
  <si>
    <t>Drogi publiczne wojewódzkie</t>
  </si>
  <si>
    <t>Rady Powiatu  Złotowskiego</t>
  </si>
  <si>
    <t>85233</t>
  </si>
  <si>
    <t>803</t>
  </si>
  <si>
    <t>Szkolnictwo wyższe</t>
  </si>
  <si>
    <t>80309</t>
  </si>
  <si>
    <t xml:space="preserve">Pomoc materialna dla studentów </t>
  </si>
  <si>
    <t>Zespoły do spraw orzekania o  niepełnosprawności</t>
  </si>
  <si>
    <t>85220</t>
  </si>
  <si>
    <t>Jednostki specjalistycznego poradnictwa,mieszkania chronione i ośrodki interwencji kryzysowej</t>
  </si>
  <si>
    <t xml:space="preserve">Załącznik  nr 2 do </t>
  </si>
  <si>
    <t>Rolnictwo i łowiectwo</t>
  </si>
  <si>
    <t>uchwały nr XXXVI/172/2005</t>
  </si>
  <si>
    <t>z  dnia 14 grudnia 2005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</si>
</sst>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Bookman Old Style"/>
      <family val="1"/>
    </font>
    <font>
      <sz val="10"/>
      <name val="Bookman Old Style"/>
      <family val="1"/>
    </font>
    <font>
      <sz val="7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49" fontId="7" fillId="0" borderId="4" xfId="0" applyNumberFormat="1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2" borderId="6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7" fillId="2" borderId="4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0" fillId="2" borderId="4" xfId="0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49" fontId="7" fillId="2" borderId="5" xfId="0" applyNumberFormat="1" applyFont="1" applyFill="1" applyBorder="1" applyAlignment="1">
      <alignment horizontal="right"/>
    </xf>
    <xf numFmtId="0" fontId="7" fillId="2" borderId="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6" xfId="0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3" fontId="0" fillId="2" borderId="6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right"/>
    </xf>
    <xf numFmtId="49" fontId="7" fillId="2" borderId="6" xfId="0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49" fontId="0" fillId="2" borderId="5" xfId="0" applyNumberFormat="1" applyFont="1" applyFill="1" applyBorder="1" applyAlignment="1">
      <alignment horizontal="right" wrapText="1"/>
    </xf>
    <xf numFmtId="0" fontId="0" fillId="2" borderId="5" xfId="0" applyFont="1" applyFill="1" applyBorder="1" applyAlignment="1">
      <alignment horizontal="right"/>
    </xf>
    <xf numFmtId="49" fontId="0" fillId="2" borderId="9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right"/>
    </xf>
    <xf numFmtId="0" fontId="0" fillId="2" borderId="10" xfId="0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0" fillId="2" borderId="10" xfId="0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49" fontId="7" fillId="3" borderId="4" xfId="0" applyNumberFormat="1" applyFont="1" applyFill="1" applyBorder="1" applyAlignment="1">
      <alignment horizontal="right"/>
    </xf>
    <xf numFmtId="49" fontId="0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4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3" borderId="0" xfId="0" applyFill="1" applyAlignment="1">
      <alignment/>
    </xf>
    <xf numFmtId="49" fontId="0" fillId="3" borderId="5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3" fontId="7" fillId="2" borderId="10" xfId="0" applyNumberFormat="1" applyFont="1" applyFill="1" applyBorder="1" applyAlignment="1">
      <alignment horizontal="right"/>
    </xf>
    <xf numFmtId="0" fontId="0" fillId="3" borderId="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49" fontId="0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9" fontId="0" fillId="0" borderId="6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0" fillId="2" borderId="4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right" vertical="top" wrapText="1"/>
    </xf>
    <xf numFmtId="0" fontId="0" fillId="2" borderId="6" xfId="0" applyFont="1" applyFill="1" applyBorder="1" applyAlignment="1">
      <alignment horizontal="right" vertical="top" wrapText="1"/>
    </xf>
    <xf numFmtId="0" fontId="7" fillId="2" borderId="4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49" fontId="0" fillId="2" borderId="4" xfId="0" applyNumberFormat="1" applyFont="1" applyFill="1" applyBorder="1" applyAlignment="1">
      <alignment horizontal="right" wrapText="1"/>
    </xf>
    <xf numFmtId="49" fontId="0" fillId="2" borderId="5" xfId="0" applyNumberFormat="1" applyFont="1" applyFill="1" applyBorder="1" applyAlignment="1">
      <alignment horizontal="right" wrapText="1"/>
    </xf>
    <xf numFmtId="49" fontId="7" fillId="2" borderId="4" xfId="0" applyNumberFormat="1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right" wrapText="1"/>
    </xf>
    <xf numFmtId="49" fontId="0" fillId="2" borderId="4" xfId="0" applyNumberFormat="1" applyFont="1" applyFill="1" applyBorder="1" applyAlignment="1">
      <alignment horizontal="right" vertical="top" wrapText="1"/>
    </xf>
    <xf numFmtId="49" fontId="0" fillId="2" borderId="5" xfId="0" applyNumberFormat="1" applyFont="1" applyFill="1" applyBorder="1" applyAlignment="1">
      <alignment horizontal="right" vertical="top" wrapText="1"/>
    </xf>
    <xf numFmtId="49" fontId="0" fillId="2" borderId="6" xfId="0" applyNumberFormat="1" applyFont="1" applyFill="1" applyBorder="1" applyAlignment="1">
      <alignment horizontal="right" vertical="top" wrapText="1"/>
    </xf>
    <xf numFmtId="49" fontId="0" fillId="0" borderId="4" xfId="0" applyNumberFormat="1" applyFont="1" applyFill="1" applyBorder="1" applyAlignment="1">
      <alignment horizontal="right" vertical="top" wrapText="1"/>
    </xf>
    <xf numFmtId="49" fontId="0" fillId="0" borderId="5" xfId="0" applyNumberFormat="1" applyFont="1" applyFill="1" applyBorder="1" applyAlignment="1">
      <alignment horizontal="right" vertical="top" wrapText="1"/>
    </xf>
    <xf numFmtId="49" fontId="0" fillId="0" borderId="6" xfId="0" applyNumberFormat="1" applyFont="1" applyFill="1" applyBorder="1" applyAlignment="1">
      <alignment horizontal="right" vertical="top" wrapText="1"/>
    </xf>
    <xf numFmtId="49" fontId="0" fillId="3" borderId="4" xfId="0" applyNumberFormat="1" applyFont="1" applyFill="1" applyBorder="1" applyAlignment="1">
      <alignment horizontal="right" wrapText="1"/>
    </xf>
    <xf numFmtId="49" fontId="0" fillId="3" borderId="5" xfId="0" applyNumberFormat="1" applyFont="1" applyFill="1" applyBorder="1" applyAlignment="1">
      <alignment horizontal="right" wrapText="1"/>
    </xf>
    <xf numFmtId="49" fontId="0" fillId="2" borderId="4" xfId="0" applyNumberFormat="1" applyFont="1" applyFill="1" applyBorder="1" applyAlignment="1">
      <alignment horizontal="right" vertical="center" wrapText="1"/>
    </xf>
    <xf numFmtId="49" fontId="0" fillId="2" borderId="5" xfId="0" applyNumberFormat="1" applyFont="1" applyFill="1" applyBorder="1" applyAlignment="1">
      <alignment horizontal="right" vertical="center" wrapText="1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49" fontId="7" fillId="2" borderId="14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Border="1" applyAlignment="1">
      <alignment horizontal="right" vertical="center"/>
    </xf>
    <xf numFmtId="49" fontId="7" fillId="2" borderId="15" xfId="0" applyNumberFormat="1" applyFont="1" applyFill="1" applyBorder="1" applyAlignment="1">
      <alignment horizontal="right" vertical="center"/>
    </xf>
    <xf numFmtId="49" fontId="7" fillId="2" borderId="12" xfId="0" applyNumberFormat="1" applyFont="1" applyFill="1" applyBorder="1" applyAlignment="1">
      <alignment horizontal="right" vertical="center"/>
    </xf>
    <xf numFmtId="49" fontId="7" fillId="2" borderId="16" xfId="0" applyNumberFormat="1" applyFont="1" applyFill="1" applyBorder="1" applyAlignment="1">
      <alignment horizontal="right" vertical="center"/>
    </xf>
    <xf numFmtId="49" fontId="7" fillId="2" borderId="11" xfId="0" applyNumberFormat="1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1"/>
  <sheetViews>
    <sheetView tabSelected="1" zoomScale="85" zoomScaleNormal="85" workbookViewId="0" topLeftCell="A1">
      <selection activeCell="A1" sqref="A1:M39"/>
    </sheetView>
  </sheetViews>
  <sheetFormatPr defaultColWidth="9.00390625" defaultRowHeight="12.75"/>
  <cols>
    <col min="1" max="1" width="6.00390625" style="12" customWidth="1"/>
    <col min="2" max="2" width="6.375" style="12" customWidth="1"/>
    <col min="3" max="3" width="26.875" style="13" customWidth="1"/>
    <col min="4" max="4" width="2.75390625" style="13" customWidth="1"/>
    <col min="5" max="5" width="12.25390625" style="13" customWidth="1"/>
    <col min="6" max="6" width="11.25390625" style="14" customWidth="1"/>
    <col min="7" max="7" width="13.625" style="14" customWidth="1"/>
    <col min="8" max="8" width="12.125" style="14" customWidth="1"/>
    <col min="9" max="9" width="11.25390625" style="13" customWidth="1"/>
    <col min="10" max="10" width="14.75390625" style="13" customWidth="1"/>
    <col min="11" max="11" width="12.125" style="13" customWidth="1"/>
    <col min="12" max="12" width="11.00390625" style="13" customWidth="1"/>
    <col min="13" max="13" width="11.625" style="13" customWidth="1"/>
  </cols>
  <sheetData>
    <row r="1" spans="1:13" s="5" customFormat="1" ht="12.75">
      <c r="A1" s="1"/>
      <c r="B1" s="1"/>
      <c r="C1" s="2"/>
      <c r="D1" s="2"/>
      <c r="E1" s="2"/>
      <c r="F1" s="2"/>
      <c r="G1" s="2"/>
      <c r="H1" s="3"/>
      <c r="I1" s="2"/>
      <c r="J1" s="2"/>
      <c r="K1" s="3" t="s">
        <v>165</v>
      </c>
      <c r="L1" s="4"/>
      <c r="M1" s="4"/>
    </row>
    <row r="2" spans="1:13" s="5" customFormat="1" ht="13.5">
      <c r="A2" s="6"/>
      <c r="B2" s="1"/>
      <c r="C2" s="7"/>
      <c r="D2" s="8"/>
      <c r="E2" s="8"/>
      <c r="F2" s="2"/>
      <c r="G2" s="9"/>
      <c r="H2" s="3"/>
      <c r="I2" s="8"/>
      <c r="J2" s="9"/>
      <c r="K2" s="3" t="s">
        <v>167</v>
      </c>
      <c r="L2" s="4"/>
      <c r="M2" s="4"/>
    </row>
    <row r="3" spans="1:13" s="5" customFormat="1" ht="13.5">
      <c r="A3" s="6"/>
      <c r="B3" s="1"/>
      <c r="C3" s="7"/>
      <c r="D3" s="8"/>
      <c r="E3" s="8"/>
      <c r="F3" s="2"/>
      <c r="G3" s="9"/>
      <c r="H3" s="3"/>
      <c r="I3" s="8"/>
      <c r="J3" s="9"/>
      <c r="K3" s="3" t="s">
        <v>156</v>
      </c>
      <c r="L3" s="4"/>
      <c r="M3" s="4"/>
    </row>
    <row r="4" spans="1:13" s="5" customFormat="1" ht="13.5">
      <c r="A4" s="6"/>
      <c r="B4" s="6"/>
      <c r="C4" s="7"/>
      <c r="D4" s="8"/>
      <c r="E4" s="8"/>
      <c r="F4" s="2"/>
      <c r="G4" s="9"/>
      <c r="H4" s="3"/>
      <c r="I4" s="8"/>
      <c r="J4" s="9"/>
      <c r="K4" s="3" t="s">
        <v>168</v>
      </c>
      <c r="L4" s="4"/>
      <c r="M4" s="4"/>
    </row>
    <row r="5" spans="1:13" s="5" customFormat="1" ht="15">
      <c r="A5" s="6"/>
      <c r="B5" s="6"/>
      <c r="C5" s="7"/>
      <c r="D5" s="8"/>
      <c r="E5" s="8"/>
      <c r="F5" s="2"/>
      <c r="G5" s="9"/>
      <c r="H5" s="10"/>
      <c r="I5" s="8"/>
      <c r="J5" s="9"/>
      <c r="K5" s="10"/>
      <c r="L5" s="10"/>
      <c r="M5" s="10"/>
    </row>
    <row r="6" spans="1:13" s="5" customFormat="1" ht="18">
      <c r="A6" s="95" t="s">
        <v>116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</row>
    <row r="7" spans="1:13" s="5" customFormat="1" ht="12.75">
      <c r="A7" s="6"/>
      <c r="B7" s="6"/>
      <c r="C7" s="8"/>
      <c r="D7" s="8"/>
      <c r="E7" s="8"/>
      <c r="F7" s="2"/>
      <c r="G7" s="2"/>
      <c r="H7" s="2"/>
      <c r="I7" s="8"/>
      <c r="J7" s="8"/>
      <c r="K7" s="8"/>
      <c r="L7" s="8"/>
      <c r="M7" s="8"/>
    </row>
    <row r="8" spans="1:13" s="5" customFormat="1" ht="12.75" customHeight="1">
      <c r="A8" s="96" t="s">
        <v>0</v>
      </c>
      <c r="B8" s="96" t="s">
        <v>1</v>
      </c>
      <c r="C8" s="99" t="s">
        <v>2</v>
      </c>
      <c r="D8" s="100"/>
      <c r="E8" s="105" t="s">
        <v>19</v>
      </c>
      <c r="F8" s="15" t="s">
        <v>120</v>
      </c>
      <c r="G8" s="16"/>
      <c r="H8" s="16"/>
      <c r="I8" s="15" t="s">
        <v>4</v>
      </c>
      <c r="J8" s="16"/>
      <c r="K8" s="16"/>
      <c r="L8" s="16"/>
      <c r="M8" s="105" t="s">
        <v>23</v>
      </c>
    </row>
    <row r="9" spans="1:13" s="5" customFormat="1" ht="12.75" customHeight="1">
      <c r="A9" s="97"/>
      <c r="B9" s="97"/>
      <c r="C9" s="101"/>
      <c r="D9" s="102"/>
      <c r="E9" s="106"/>
      <c r="F9" s="108" t="s">
        <v>121</v>
      </c>
      <c r="G9" s="108" t="s">
        <v>122</v>
      </c>
      <c r="H9" s="108" t="s">
        <v>22</v>
      </c>
      <c r="I9" s="111" t="s">
        <v>5</v>
      </c>
      <c r="J9" s="15" t="s">
        <v>6</v>
      </c>
      <c r="K9" s="17"/>
      <c r="L9" s="17"/>
      <c r="M9" s="106"/>
    </row>
    <row r="10" spans="1:13" s="5" customFormat="1" ht="12.75" customHeight="1">
      <c r="A10" s="97"/>
      <c r="B10" s="97"/>
      <c r="C10" s="103"/>
      <c r="D10" s="104"/>
      <c r="E10" s="106"/>
      <c r="F10" s="109"/>
      <c r="G10" s="109"/>
      <c r="H10" s="109"/>
      <c r="I10" s="112"/>
      <c r="J10" s="105" t="s">
        <v>20</v>
      </c>
      <c r="K10" s="105" t="s">
        <v>21</v>
      </c>
      <c r="L10" s="111" t="s">
        <v>7</v>
      </c>
      <c r="M10" s="106"/>
    </row>
    <row r="11" spans="1:13" s="5" customFormat="1" ht="12.75">
      <c r="A11" s="97"/>
      <c r="B11" s="97"/>
      <c r="C11" s="114" t="s">
        <v>3</v>
      </c>
      <c r="D11" s="115"/>
      <c r="E11" s="106"/>
      <c r="F11" s="109"/>
      <c r="G11" s="109"/>
      <c r="H11" s="109"/>
      <c r="I11" s="112"/>
      <c r="J11" s="106"/>
      <c r="K11" s="106"/>
      <c r="L11" s="112"/>
      <c r="M11" s="106"/>
    </row>
    <row r="12" spans="1:13" s="5" customFormat="1" ht="41.25" customHeight="1">
      <c r="A12" s="97"/>
      <c r="B12" s="97"/>
      <c r="C12" s="114" t="s">
        <v>10</v>
      </c>
      <c r="D12" s="115"/>
      <c r="E12" s="106"/>
      <c r="F12" s="109"/>
      <c r="G12" s="109"/>
      <c r="H12" s="109"/>
      <c r="I12" s="112"/>
      <c r="J12" s="106"/>
      <c r="K12" s="106"/>
      <c r="L12" s="112"/>
      <c r="M12" s="106"/>
    </row>
    <row r="13" spans="1:13" s="5" customFormat="1" ht="12.75">
      <c r="A13" s="97"/>
      <c r="B13" s="97"/>
      <c r="C13" s="114" t="s">
        <v>11</v>
      </c>
      <c r="D13" s="115"/>
      <c r="E13" s="106"/>
      <c r="F13" s="109"/>
      <c r="G13" s="109"/>
      <c r="H13" s="109"/>
      <c r="I13" s="112"/>
      <c r="J13" s="106"/>
      <c r="K13" s="106"/>
      <c r="L13" s="112"/>
      <c r="M13" s="106"/>
    </row>
    <row r="14" spans="1:13" s="5" customFormat="1" ht="12.75">
      <c r="A14" s="97"/>
      <c r="B14" s="97"/>
      <c r="C14" s="116" t="s">
        <v>12</v>
      </c>
      <c r="D14" s="117"/>
      <c r="E14" s="106"/>
      <c r="F14" s="109"/>
      <c r="G14" s="109"/>
      <c r="H14" s="109"/>
      <c r="I14" s="112"/>
      <c r="J14" s="106"/>
      <c r="K14" s="106"/>
      <c r="L14" s="112"/>
      <c r="M14" s="106"/>
    </row>
    <row r="15" spans="1:13" s="5" customFormat="1" ht="12.75">
      <c r="A15" s="98"/>
      <c r="B15" s="98"/>
      <c r="C15" s="94"/>
      <c r="D15" s="93"/>
      <c r="E15" s="107"/>
      <c r="F15" s="110"/>
      <c r="G15" s="110"/>
      <c r="H15" s="110"/>
      <c r="I15" s="113"/>
      <c r="J15" s="107"/>
      <c r="K15" s="107"/>
      <c r="L15" s="113"/>
      <c r="M15" s="107"/>
    </row>
    <row r="16" spans="1:13" s="5" customFormat="1" ht="24.75" customHeight="1">
      <c r="A16" s="18" t="s">
        <v>24</v>
      </c>
      <c r="B16" s="19"/>
      <c r="C16" s="20" t="s">
        <v>166</v>
      </c>
      <c r="D16" s="21" t="s">
        <v>8</v>
      </c>
      <c r="E16" s="11">
        <f>SUM(E20,E24)</f>
        <v>72600</v>
      </c>
      <c r="F16" s="11">
        <f>SUM(F20,F24)</f>
        <v>67100</v>
      </c>
      <c r="G16" s="11"/>
      <c r="H16" s="11">
        <f>SUM(H20,H24)</f>
        <v>5500</v>
      </c>
      <c r="I16" s="11">
        <f>SUM(I20,I24)</f>
        <v>72600</v>
      </c>
      <c r="J16" s="11"/>
      <c r="K16" s="11">
        <f>SUM(K20,K24)</f>
        <v>72600</v>
      </c>
      <c r="L16" s="11"/>
      <c r="M16" s="11"/>
    </row>
    <row r="17" spans="1:14" s="5" customFormat="1" ht="24.75" customHeight="1">
      <c r="A17" s="22"/>
      <c r="B17" s="22"/>
      <c r="C17" s="23"/>
      <c r="D17" s="24" t="s">
        <v>9</v>
      </c>
      <c r="E17" s="25"/>
      <c r="F17" s="25"/>
      <c r="G17" s="25"/>
      <c r="H17" s="25"/>
      <c r="I17" s="25"/>
      <c r="J17" s="26"/>
      <c r="K17" s="25"/>
      <c r="L17" s="26"/>
      <c r="M17" s="26"/>
      <c r="N17" s="27"/>
    </row>
    <row r="18" spans="1:17" s="5" customFormat="1" ht="24.75" customHeight="1">
      <c r="A18" s="22"/>
      <c r="B18" s="22"/>
      <c r="C18" s="23"/>
      <c r="D18" s="24" t="s">
        <v>13</v>
      </c>
      <c r="E18" s="25"/>
      <c r="F18" s="25"/>
      <c r="G18" s="25"/>
      <c r="H18" s="25"/>
      <c r="I18" s="25"/>
      <c r="J18" s="26"/>
      <c r="K18" s="25"/>
      <c r="L18" s="26"/>
      <c r="M18" s="26"/>
      <c r="N18" s="27"/>
      <c r="Q18" s="5" t="s">
        <v>142</v>
      </c>
    </row>
    <row r="19" spans="1:14" s="5" customFormat="1" ht="24.75" customHeight="1">
      <c r="A19" s="28"/>
      <c r="B19" s="28"/>
      <c r="C19" s="29"/>
      <c r="D19" s="24" t="s">
        <v>14</v>
      </c>
      <c r="E19" s="25">
        <f>SUM(E23,E27,)</f>
        <v>72600</v>
      </c>
      <c r="F19" s="25">
        <f aca="true" t="shared" si="0" ref="F19:K19">SUM(F23,F27)</f>
        <v>67100</v>
      </c>
      <c r="G19" s="25"/>
      <c r="H19" s="25">
        <f t="shared" si="0"/>
        <v>5500</v>
      </c>
      <c r="I19" s="25">
        <f t="shared" si="0"/>
        <v>72600</v>
      </c>
      <c r="J19" s="25"/>
      <c r="K19" s="25">
        <f t="shared" si="0"/>
        <v>72600</v>
      </c>
      <c r="L19" s="25"/>
      <c r="M19" s="25"/>
      <c r="N19" s="27"/>
    </row>
    <row r="20" spans="1:14" s="5" customFormat="1" ht="24.75" customHeight="1">
      <c r="A20" s="22"/>
      <c r="B20" s="22" t="s">
        <v>25</v>
      </c>
      <c r="C20" s="118" t="s">
        <v>26</v>
      </c>
      <c r="D20" s="24" t="s">
        <v>8</v>
      </c>
      <c r="E20" s="26">
        <f>SUM(I20,M20)</f>
        <v>67100</v>
      </c>
      <c r="F20" s="30">
        <v>67100</v>
      </c>
      <c r="G20" s="30"/>
      <c r="H20" s="30"/>
      <c r="I20" s="26">
        <f>SUM(J20,K20,L20)</f>
        <v>67100</v>
      </c>
      <c r="J20" s="26"/>
      <c r="K20" s="26">
        <v>67100</v>
      </c>
      <c r="L20" s="26"/>
      <c r="M20" s="26"/>
      <c r="N20" s="27"/>
    </row>
    <row r="21" spans="1:14" s="5" customFormat="1" ht="24.75" customHeight="1">
      <c r="A21" s="22"/>
      <c r="B21" s="22"/>
      <c r="C21" s="119"/>
      <c r="D21" s="24" t="s">
        <v>9</v>
      </c>
      <c r="E21" s="26"/>
      <c r="F21" s="30"/>
      <c r="G21" s="30"/>
      <c r="H21" s="30"/>
      <c r="I21" s="26"/>
      <c r="J21" s="26"/>
      <c r="K21" s="26"/>
      <c r="L21" s="26"/>
      <c r="M21" s="26"/>
      <c r="N21" s="27"/>
    </row>
    <row r="22" spans="1:14" s="5" customFormat="1" ht="24.75" customHeight="1">
      <c r="A22" s="22"/>
      <c r="B22" s="22"/>
      <c r="C22" s="119"/>
      <c r="D22" s="24" t="s">
        <v>13</v>
      </c>
      <c r="E22" s="26"/>
      <c r="F22" s="30"/>
      <c r="G22" s="30"/>
      <c r="H22" s="30"/>
      <c r="I22" s="26"/>
      <c r="J22" s="26"/>
      <c r="K22" s="26"/>
      <c r="L22" s="26"/>
      <c r="M22" s="26"/>
      <c r="N22" s="27"/>
    </row>
    <row r="23" spans="1:14" s="5" customFormat="1" ht="24.75" customHeight="1">
      <c r="A23" s="28"/>
      <c r="B23" s="28"/>
      <c r="C23" s="120"/>
      <c r="D23" s="24" t="s">
        <v>14</v>
      </c>
      <c r="E23" s="26">
        <f>SUM(E20,E21)-E22</f>
        <v>67100</v>
      </c>
      <c r="F23" s="30">
        <f>SUM(F20,F21)-F22</f>
        <v>67100</v>
      </c>
      <c r="G23" s="30"/>
      <c r="H23" s="30"/>
      <c r="I23" s="26">
        <f>SUM(I20,I21)-I22</f>
        <v>67100</v>
      </c>
      <c r="J23" s="26"/>
      <c r="K23" s="26">
        <f>SUM(K20,K21)-K22</f>
        <v>67100</v>
      </c>
      <c r="L23" s="26"/>
      <c r="M23" s="26"/>
      <c r="N23" s="27"/>
    </row>
    <row r="24" spans="1:14" s="5" customFormat="1" ht="24.75" customHeight="1">
      <c r="A24" s="22"/>
      <c r="B24" s="22" t="s">
        <v>125</v>
      </c>
      <c r="C24" s="23" t="s">
        <v>126</v>
      </c>
      <c r="D24" s="24" t="s">
        <v>8</v>
      </c>
      <c r="E24" s="26">
        <f>SUM(I24,M24)</f>
        <v>5500</v>
      </c>
      <c r="F24" s="30"/>
      <c r="G24" s="30"/>
      <c r="H24" s="30">
        <v>5500</v>
      </c>
      <c r="I24" s="26">
        <f>SUM(J24:L24)</f>
        <v>5500</v>
      </c>
      <c r="J24" s="26"/>
      <c r="K24" s="26">
        <v>5500</v>
      </c>
      <c r="L24" s="26"/>
      <c r="M24" s="26"/>
      <c r="N24" s="27"/>
    </row>
    <row r="25" spans="1:14" s="5" customFormat="1" ht="24.75" customHeight="1">
      <c r="A25" s="22"/>
      <c r="B25" s="22"/>
      <c r="C25" s="23"/>
      <c r="D25" s="24" t="s">
        <v>9</v>
      </c>
      <c r="E25" s="26"/>
      <c r="F25" s="30"/>
      <c r="G25" s="30"/>
      <c r="H25" s="30"/>
      <c r="I25" s="26"/>
      <c r="J25" s="26"/>
      <c r="K25" s="26"/>
      <c r="L25" s="26"/>
      <c r="M25" s="26"/>
      <c r="N25" s="27"/>
    </row>
    <row r="26" spans="1:14" s="5" customFormat="1" ht="24.75" customHeight="1">
      <c r="A26" s="22"/>
      <c r="B26" s="22"/>
      <c r="C26" s="23"/>
      <c r="D26" s="24" t="s">
        <v>13</v>
      </c>
      <c r="E26" s="26"/>
      <c r="F26" s="30"/>
      <c r="G26" s="30"/>
      <c r="H26" s="30"/>
      <c r="I26" s="26"/>
      <c r="J26" s="26"/>
      <c r="K26" s="26"/>
      <c r="L26" s="26"/>
      <c r="M26" s="26"/>
      <c r="N26" s="27"/>
    </row>
    <row r="27" spans="1:14" s="5" customFormat="1" ht="18.75" customHeight="1">
      <c r="A27" s="28"/>
      <c r="B27" s="28"/>
      <c r="C27" s="29"/>
      <c r="D27" s="24" t="s">
        <v>14</v>
      </c>
      <c r="E27" s="26">
        <f>SUM(E24,E25)-E26</f>
        <v>5500</v>
      </c>
      <c r="F27" s="30"/>
      <c r="G27" s="30"/>
      <c r="H27" s="30">
        <f>SUM(H24:H26)</f>
        <v>5500</v>
      </c>
      <c r="I27" s="26">
        <f>SUM(I24,I25)-I26</f>
        <v>5500</v>
      </c>
      <c r="J27" s="26"/>
      <c r="K27" s="26">
        <f>SUM(K24,K25)-K26</f>
        <v>5500</v>
      </c>
      <c r="L27" s="26"/>
      <c r="M27" s="26"/>
      <c r="N27" s="27"/>
    </row>
    <row r="28" spans="1:14" s="5" customFormat="1" ht="24.75" customHeight="1">
      <c r="A28" s="31" t="s">
        <v>27</v>
      </c>
      <c r="B28" s="32"/>
      <c r="C28" s="33" t="s">
        <v>28</v>
      </c>
      <c r="D28" s="24" t="s">
        <v>8</v>
      </c>
      <c r="E28" s="25">
        <f>SUM(E32,E36)</f>
        <v>250103</v>
      </c>
      <c r="F28" s="25"/>
      <c r="G28" s="25"/>
      <c r="H28" s="25"/>
      <c r="I28" s="25">
        <f>SUM(I32,I36)</f>
        <v>250103</v>
      </c>
      <c r="J28" s="25"/>
      <c r="K28" s="25">
        <f>SUM(K32,K36)</f>
        <v>250103</v>
      </c>
      <c r="L28" s="25"/>
      <c r="M28" s="25"/>
      <c r="N28" s="27"/>
    </row>
    <row r="29" spans="1:14" s="5" customFormat="1" ht="24.75" customHeight="1">
      <c r="A29" s="22"/>
      <c r="B29" s="22"/>
      <c r="C29" s="23"/>
      <c r="D29" s="24" t="s">
        <v>9</v>
      </c>
      <c r="E29" s="25"/>
      <c r="F29" s="25"/>
      <c r="G29" s="25"/>
      <c r="H29" s="25"/>
      <c r="I29" s="25"/>
      <c r="J29" s="25"/>
      <c r="K29" s="25"/>
      <c r="L29" s="25"/>
      <c r="M29" s="25"/>
      <c r="N29" s="27"/>
    </row>
    <row r="30" spans="1:14" s="5" customFormat="1" ht="24.75" customHeight="1">
      <c r="A30" s="22"/>
      <c r="B30" s="22"/>
      <c r="C30" s="23"/>
      <c r="D30" s="24" t="s">
        <v>13</v>
      </c>
      <c r="E30" s="25"/>
      <c r="F30" s="25"/>
      <c r="G30" s="25"/>
      <c r="H30" s="25"/>
      <c r="I30" s="25"/>
      <c r="J30" s="25"/>
      <c r="K30" s="25"/>
      <c r="L30" s="25"/>
      <c r="M30" s="25"/>
      <c r="N30" s="27"/>
    </row>
    <row r="31" spans="1:14" s="5" customFormat="1" ht="24.75" customHeight="1">
      <c r="A31" s="28"/>
      <c r="B31" s="28"/>
      <c r="C31" s="29"/>
      <c r="D31" s="24" t="s">
        <v>14</v>
      </c>
      <c r="E31" s="25">
        <f>SUM(E35,E39)</f>
        <v>250103</v>
      </c>
      <c r="F31" s="25"/>
      <c r="G31" s="25"/>
      <c r="H31" s="25"/>
      <c r="I31" s="25">
        <f>SUM(I35,I39)</f>
        <v>250103</v>
      </c>
      <c r="J31" s="25"/>
      <c r="K31" s="25">
        <f>SUM(K35,K39)</f>
        <v>250103</v>
      </c>
      <c r="L31" s="25"/>
      <c r="M31" s="25"/>
      <c r="N31" s="27"/>
    </row>
    <row r="32" spans="1:14" s="5" customFormat="1" ht="24.75" customHeight="1">
      <c r="A32" s="32"/>
      <c r="B32" s="32" t="s">
        <v>29</v>
      </c>
      <c r="C32" s="34" t="s">
        <v>30</v>
      </c>
      <c r="D32" s="24" t="s">
        <v>8</v>
      </c>
      <c r="E32" s="26">
        <f>SUM(I32,M32)</f>
        <v>248103</v>
      </c>
      <c r="F32" s="30"/>
      <c r="G32" s="30"/>
      <c r="H32" s="30"/>
      <c r="I32" s="26">
        <f>SUM(J32,K32,L32)</f>
        <v>248103</v>
      </c>
      <c r="J32" s="26"/>
      <c r="K32" s="26">
        <v>248103</v>
      </c>
      <c r="L32" s="26"/>
      <c r="M32" s="26"/>
      <c r="N32" s="27"/>
    </row>
    <row r="33" spans="1:14" s="5" customFormat="1" ht="24.75" customHeight="1">
      <c r="A33" s="22"/>
      <c r="B33" s="22"/>
      <c r="C33" s="23"/>
      <c r="D33" s="24" t="s">
        <v>9</v>
      </c>
      <c r="E33" s="26"/>
      <c r="F33" s="30"/>
      <c r="G33" s="30"/>
      <c r="H33" s="30"/>
      <c r="I33" s="26"/>
      <c r="J33" s="26"/>
      <c r="K33" s="26"/>
      <c r="L33" s="26"/>
      <c r="M33" s="26"/>
      <c r="N33" s="27"/>
    </row>
    <row r="34" spans="1:14" s="5" customFormat="1" ht="24.75" customHeight="1">
      <c r="A34" s="22"/>
      <c r="B34" s="22"/>
      <c r="C34" s="23"/>
      <c r="D34" s="24" t="s">
        <v>13</v>
      </c>
      <c r="E34" s="26"/>
      <c r="F34" s="30"/>
      <c r="G34" s="30"/>
      <c r="H34" s="30"/>
      <c r="I34" s="26"/>
      <c r="J34" s="26"/>
      <c r="K34" s="26"/>
      <c r="L34" s="26"/>
      <c r="M34" s="26"/>
      <c r="N34" s="27"/>
    </row>
    <row r="35" spans="1:14" s="5" customFormat="1" ht="24.75" customHeight="1">
      <c r="A35" s="28"/>
      <c r="B35" s="28"/>
      <c r="C35" s="29"/>
      <c r="D35" s="24" t="s">
        <v>14</v>
      </c>
      <c r="E35" s="26">
        <f>SUM(E32,E33)-E34</f>
        <v>248103</v>
      </c>
      <c r="F35" s="30"/>
      <c r="G35" s="30"/>
      <c r="H35" s="30"/>
      <c r="I35" s="26">
        <f>SUM(I32,I33)-I34</f>
        <v>248103</v>
      </c>
      <c r="J35" s="26"/>
      <c r="K35" s="26">
        <f>SUM(K32,K33)-K34</f>
        <v>248103</v>
      </c>
      <c r="L35" s="26"/>
      <c r="M35" s="26"/>
      <c r="N35" s="27"/>
    </row>
    <row r="36" spans="1:14" s="5" customFormat="1" ht="24.75" customHeight="1">
      <c r="A36" s="32"/>
      <c r="B36" s="32" t="s">
        <v>31</v>
      </c>
      <c r="C36" s="121" t="s">
        <v>32</v>
      </c>
      <c r="D36" s="24" t="s">
        <v>8</v>
      </c>
      <c r="E36" s="26">
        <f>SUM(I36,M36)</f>
        <v>2000</v>
      </c>
      <c r="F36" s="30"/>
      <c r="G36" s="30"/>
      <c r="H36" s="30"/>
      <c r="I36" s="26">
        <f>SUM(J36,K36,L36)</f>
        <v>2000</v>
      </c>
      <c r="J36" s="26"/>
      <c r="K36" s="26">
        <v>2000</v>
      </c>
      <c r="L36" s="26"/>
      <c r="M36" s="26"/>
      <c r="N36" s="27"/>
    </row>
    <row r="37" spans="1:14" s="5" customFormat="1" ht="24.75" customHeight="1">
      <c r="A37" s="22"/>
      <c r="B37" s="22"/>
      <c r="C37" s="122"/>
      <c r="D37" s="24" t="s">
        <v>9</v>
      </c>
      <c r="E37" s="35"/>
      <c r="F37" s="36"/>
      <c r="G37" s="36"/>
      <c r="H37" s="30"/>
      <c r="I37" s="35"/>
      <c r="J37" s="35"/>
      <c r="K37" s="26"/>
      <c r="L37" s="26"/>
      <c r="M37" s="26"/>
      <c r="N37" s="27"/>
    </row>
    <row r="38" spans="1:14" s="5" customFormat="1" ht="24.75" customHeight="1">
      <c r="A38" s="22"/>
      <c r="B38" s="22"/>
      <c r="C38" s="122"/>
      <c r="D38" s="24" t="s">
        <v>13</v>
      </c>
      <c r="E38" s="35"/>
      <c r="F38" s="36"/>
      <c r="G38" s="36"/>
      <c r="H38" s="30"/>
      <c r="I38" s="35"/>
      <c r="J38" s="35"/>
      <c r="K38" s="26"/>
      <c r="L38" s="26"/>
      <c r="M38" s="26"/>
      <c r="N38" s="27"/>
    </row>
    <row r="39" spans="1:14" s="5" customFormat="1" ht="24.75" customHeight="1">
      <c r="A39" s="28"/>
      <c r="B39" s="28"/>
      <c r="C39" s="123"/>
      <c r="D39" s="24" t="s">
        <v>14</v>
      </c>
      <c r="E39" s="26">
        <f>SUM(E36,E37)-E38</f>
        <v>2000</v>
      </c>
      <c r="F39" s="30"/>
      <c r="G39" s="30"/>
      <c r="H39" s="30"/>
      <c r="I39" s="26">
        <f>SUM(I36,I37)-I38</f>
        <v>2000</v>
      </c>
      <c r="J39" s="26"/>
      <c r="K39" s="26">
        <f>SUM(K36,K37)-K38</f>
        <v>2000</v>
      </c>
      <c r="L39" s="26"/>
      <c r="M39" s="26"/>
      <c r="N39" s="27"/>
    </row>
    <row r="40" spans="1:14" s="5" customFormat="1" ht="24.75" customHeight="1">
      <c r="A40" s="31" t="s">
        <v>33</v>
      </c>
      <c r="B40" s="32"/>
      <c r="C40" s="33" t="s">
        <v>34</v>
      </c>
      <c r="D40" s="37" t="s">
        <v>8</v>
      </c>
      <c r="E40" s="38">
        <f>SUM(E44,E48)</f>
        <v>5441786</v>
      </c>
      <c r="F40" s="38"/>
      <c r="G40" s="38"/>
      <c r="H40" s="38"/>
      <c r="I40" s="38">
        <f>SUM(I48,I44)</f>
        <v>2285434</v>
      </c>
      <c r="J40" s="38">
        <f aca="true" t="shared" si="1" ref="J40:K42">SUM(J48)</f>
        <v>907268</v>
      </c>
      <c r="K40" s="38">
        <f t="shared" si="1"/>
        <v>1348166</v>
      </c>
      <c r="L40" s="38">
        <f>SUM(L44)</f>
        <v>30000</v>
      </c>
      <c r="M40" s="38">
        <f>SUM(M48)</f>
        <v>3156352</v>
      </c>
      <c r="N40" s="27"/>
    </row>
    <row r="41" spans="1:14" s="5" customFormat="1" ht="24.75" customHeight="1">
      <c r="A41" s="39"/>
      <c r="B41" s="22"/>
      <c r="C41" s="40"/>
      <c r="D41" s="37" t="s">
        <v>9</v>
      </c>
      <c r="E41" s="38">
        <f>SUM(E45,E49)</f>
        <v>2603295</v>
      </c>
      <c r="F41" s="38"/>
      <c r="G41" s="38"/>
      <c r="H41" s="38"/>
      <c r="I41" s="38">
        <f>SUM(I49,I45)</f>
        <v>45300</v>
      </c>
      <c r="J41" s="38"/>
      <c r="K41" s="38">
        <f t="shared" si="1"/>
        <v>45300</v>
      </c>
      <c r="L41" s="38"/>
      <c r="M41" s="38">
        <f>SUM(M49)</f>
        <v>2557995</v>
      </c>
      <c r="N41" s="27"/>
    </row>
    <row r="42" spans="1:14" s="5" customFormat="1" ht="24.75" customHeight="1">
      <c r="A42" s="39"/>
      <c r="B42" s="22"/>
      <c r="C42" s="40"/>
      <c r="D42" s="37" t="s">
        <v>13</v>
      </c>
      <c r="E42" s="38">
        <f>SUM(E46,E50)</f>
        <v>2603295</v>
      </c>
      <c r="F42" s="38"/>
      <c r="G42" s="38"/>
      <c r="H42" s="38"/>
      <c r="I42" s="38">
        <f>SUM(I50,I46)</f>
        <v>45300</v>
      </c>
      <c r="J42" s="38"/>
      <c r="K42" s="38">
        <f t="shared" si="1"/>
        <v>45300</v>
      </c>
      <c r="L42" s="38"/>
      <c r="M42" s="38">
        <f>SUM(M50)</f>
        <v>2557995</v>
      </c>
      <c r="N42" s="27"/>
    </row>
    <row r="43" spans="1:14" s="5" customFormat="1" ht="24.75" customHeight="1">
      <c r="A43" s="57"/>
      <c r="B43" s="28"/>
      <c r="C43" s="58"/>
      <c r="D43" s="41" t="s">
        <v>14</v>
      </c>
      <c r="E43" s="38">
        <f>SUM(E51,E47)</f>
        <v>5441786</v>
      </c>
      <c r="F43" s="38"/>
      <c r="G43" s="38"/>
      <c r="H43" s="38"/>
      <c r="I43" s="38">
        <f>SUM(I51,I47)</f>
        <v>2285434</v>
      </c>
      <c r="J43" s="38">
        <f>SUM(J40+J41-J42)</f>
        <v>907268</v>
      </c>
      <c r="K43" s="38">
        <f>SUM(K40+K41-K42)</f>
        <v>1348166</v>
      </c>
      <c r="L43" s="38">
        <f>SUM(L40+L41-L42)</f>
        <v>30000</v>
      </c>
      <c r="M43" s="38">
        <f>SUM(M51)</f>
        <v>3156352</v>
      </c>
      <c r="N43" s="27"/>
    </row>
    <row r="44" spans="1:14" s="5" customFormat="1" ht="24.75" customHeight="1">
      <c r="A44" s="39"/>
      <c r="B44" s="22"/>
      <c r="C44" s="40"/>
      <c r="D44" s="41" t="s">
        <v>8</v>
      </c>
      <c r="E44" s="36">
        <f>SUM(I44)</f>
        <v>30000</v>
      </c>
      <c r="F44" s="38"/>
      <c r="G44" s="38"/>
      <c r="H44" s="38"/>
      <c r="I44" s="26">
        <f>SUM(J44:L44)</f>
        <v>30000</v>
      </c>
      <c r="J44" s="26"/>
      <c r="K44" s="38"/>
      <c r="L44" s="36">
        <v>30000</v>
      </c>
      <c r="M44" s="38"/>
      <c r="N44" s="27"/>
    </row>
    <row r="45" spans="1:14" s="5" customFormat="1" ht="24.75" customHeight="1">
      <c r="A45" s="39"/>
      <c r="B45" s="22" t="s">
        <v>154</v>
      </c>
      <c r="C45" s="59" t="s">
        <v>155</v>
      </c>
      <c r="D45" s="41" t="s">
        <v>9</v>
      </c>
      <c r="E45" s="26"/>
      <c r="F45" s="38"/>
      <c r="G45" s="38"/>
      <c r="H45" s="38"/>
      <c r="I45" s="26"/>
      <c r="J45" s="38"/>
      <c r="K45" s="38"/>
      <c r="L45" s="36"/>
      <c r="M45" s="38"/>
      <c r="N45" s="27"/>
    </row>
    <row r="46" spans="1:14" s="5" customFormat="1" ht="24.75" customHeight="1">
      <c r="A46" s="39"/>
      <c r="B46" s="22"/>
      <c r="C46" s="40"/>
      <c r="D46" s="41" t="s">
        <v>13</v>
      </c>
      <c r="E46" s="38"/>
      <c r="F46" s="38"/>
      <c r="G46" s="38"/>
      <c r="H46" s="38"/>
      <c r="I46" s="38"/>
      <c r="J46" s="38"/>
      <c r="K46" s="38"/>
      <c r="L46" s="38"/>
      <c r="M46" s="38"/>
      <c r="N46" s="27"/>
    </row>
    <row r="47" spans="1:14" s="5" customFormat="1" ht="24.75" customHeight="1">
      <c r="A47" s="57"/>
      <c r="B47" s="28"/>
      <c r="C47" s="58"/>
      <c r="D47" s="68" t="s">
        <v>14</v>
      </c>
      <c r="E47" s="26">
        <f>SUM(E44,E45)-E46</f>
        <v>30000</v>
      </c>
      <c r="F47" s="25"/>
      <c r="G47" s="25"/>
      <c r="H47" s="25"/>
      <c r="I47" s="26">
        <f>SUM(I44,I45)-I46</f>
        <v>30000</v>
      </c>
      <c r="J47" s="25"/>
      <c r="K47" s="25"/>
      <c r="L47" s="26">
        <f>SUM(L44,L45)-L46</f>
        <v>30000</v>
      </c>
      <c r="M47" s="25"/>
      <c r="N47" s="27"/>
    </row>
    <row r="48" spans="1:14" s="5" customFormat="1" ht="24.75" customHeight="1">
      <c r="A48" s="31"/>
      <c r="B48" s="32" t="s">
        <v>35</v>
      </c>
      <c r="C48" s="37" t="s">
        <v>36</v>
      </c>
      <c r="D48" s="41" t="s">
        <v>8</v>
      </c>
      <c r="E48" s="26">
        <f>SUM(I48,M48)</f>
        <v>5411786</v>
      </c>
      <c r="F48" s="30"/>
      <c r="G48" s="30"/>
      <c r="H48" s="42"/>
      <c r="I48" s="26">
        <f>SUM(K48,J48)</f>
        <v>2255434</v>
      </c>
      <c r="J48" s="26">
        <v>907268</v>
      </c>
      <c r="K48" s="42">
        <v>1348166</v>
      </c>
      <c r="L48" s="35"/>
      <c r="M48" s="26">
        <v>3156352</v>
      </c>
      <c r="N48" s="27"/>
    </row>
    <row r="49" spans="1:14" s="5" customFormat="1" ht="24.75" customHeight="1">
      <c r="A49" s="22"/>
      <c r="B49" s="22"/>
      <c r="C49" s="23"/>
      <c r="D49" s="37" t="s">
        <v>9</v>
      </c>
      <c r="E49" s="26">
        <f>SUM(I49,M49)</f>
        <v>2603295</v>
      </c>
      <c r="F49" s="30"/>
      <c r="G49" s="43"/>
      <c r="H49" s="42"/>
      <c r="I49" s="26">
        <f>SUM(K49,J49)</f>
        <v>45300</v>
      </c>
      <c r="J49" s="44"/>
      <c r="K49" s="42">
        <v>45300</v>
      </c>
      <c r="L49" s="26"/>
      <c r="M49" s="26">
        <v>2557995</v>
      </c>
      <c r="N49" s="27"/>
    </row>
    <row r="50" spans="1:14" s="5" customFormat="1" ht="24.75" customHeight="1">
      <c r="A50" s="22"/>
      <c r="B50" s="22"/>
      <c r="C50" s="23"/>
      <c r="D50" s="37" t="s">
        <v>13</v>
      </c>
      <c r="E50" s="26">
        <f>SUM(I50,M50)</f>
        <v>2603295</v>
      </c>
      <c r="F50" s="30"/>
      <c r="G50" s="36"/>
      <c r="H50" s="45"/>
      <c r="I50" s="26">
        <f>SUM(K50,J50)</f>
        <v>45300</v>
      </c>
      <c r="J50" s="35"/>
      <c r="K50" s="45">
        <v>45300</v>
      </c>
      <c r="L50" s="26"/>
      <c r="M50" s="26">
        <v>2557995</v>
      </c>
      <c r="N50" s="27"/>
    </row>
    <row r="51" spans="1:14" s="5" customFormat="1" ht="24.75" customHeight="1">
      <c r="A51" s="28"/>
      <c r="B51" s="28"/>
      <c r="C51" s="29"/>
      <c r="D51" s="24" t="s">
        <v>14</v>
      </c>
      <c r="E51" s="26">
        <f>SUM(E48,E49)-E50</f>
        <v>5411786</v>
      </c>
      <c r="F51" s="30"/>
      <c r="G51" s="30"/>
      <c r="H51" s="30"/>
      <c r="I51" s="26">
        <f>SUM(I48,I49)-I50</f>
        <v>2255434</v>
      </c>
      <c r="J51" s="26">
        <f>SUM(J48,J49)-J50</f>
        <v>907268</v>
      </c>
      <c r="K51" s="26">
        <f>SUM(K48,K49)-K50</f>
        <v>1348166</v>
      </c>
      <c r="L51" s="26"/>
      <c r="M51" s="26">
        <f>SUM(M48,M49)-M50</f>
        <v>3156352</v>
      </c>
      <c r="N51" s="27"/>
    </row>
    <row r="52" spans="1:14" s="5" customFormat="1" ht="24.75" customHeight="1">
      <c r="A52" s="31" t="s">
        <v>37</v>
      </c>
      <c r="B52" s="32"/>
      <c r="C52" s="124" t="s">
        <v>38</v>
      </c>
      <c r="D52" s="37" t="s">
        <v>8</v>
      </c>
      <c r="E52" s="38">
        <f>SUM(I52,M52)</f>
        <v>11700</v>
      </c>
      <c r="F52" s="38">
        <f>SUM(F56)</f>
        <v>5000</v>
      </c>
      <c r="G52" s="38"/>
      <c r="H52" s="38"/>
      <c r="I52" s="38">
        <f>SUM(I56)</f>
        <v>11700</v>
      </c>
      <c r="J52" s="38"/>
      <c r="K52" s="38">
        <f>SUM(K56)</f>
        <v>11700</v>
      </c>
      <c r="L52" s="38"/>
      <c r="M52" s="38"/>
      <c r="N52" s="27"/>
    </row>
    <row r="53" spans="1:14" s="5" customFormat="1" ht="24.75" customHeight="1">
      <c r="A53" s="22"/>
      <c r="B53" s="22"/>
      <c r="C53" s="125"/>
      <c r="D53" s="37" t="s">
        <v>9</v>
      </c>
      <c r="E53" s="38">
        <f>SUM(I53,M53)</f>
        <v>821399</v>
      </c>
      <c r="F53" s="38">
        <f>SUM(F57)</f>
        <v>1399</v>
      </c>
      <c r="G53" s="38"/>
      <c r="H53" s="25"/>
      <c r="I53" s="38">
        <f>SUM(I57)</f>
        <v>1399</v>
      </c>
      <c r="J53" s="38"/>
      <c r="K53" s="38">
        <f>SUM(K57)</f>
        <v>1399</v>
      </c>
      <c r="L53" s="38"/>
      <c r="M53" s="38">
        <f>SUM(M57)</f>
        <v>820000</v>
      </c>
      <c r="N53" s="27"/>
    </row>
    <row r="54" spans="1:14" s="5" customFormat="1" ht="24.75" customHeight="1">
      <c r="A54" s="22"/>
      <c r="B54" s="22"/>
      <c r="C54" s="23"/>
      <c r="D54" s="37" t="s">
        <v>13</v>
      </c>
      <c r="E54" s="38"/>
      <c r="F54" s="38"/>
      <c r="G54" s="38"/>
      <c r="H54" s="25"/>
      <c r="I54" s="38"/>
      <c r="J54" s="38"/>
      <c r="K54" s="25"/>
      <c r="L54" s="26"/>
      <c r="M54" s="26"/>
      <c r="N54" s="27"/>
    </row>
    <row r="55" spans="1:14" s="5" customFormat="1" ht="24.75" customHeight="1">
      <c r="A55" s="22"/>
      <c r="B55" s="22"/>
      <c r="C55" s="23"/>
      <c r="D55" s="37" t="s">
        <v>14</v>
      </c>
      <c r="E55" s="38">
        <f>SUM(E59)</f>
        <v>833099</v>
      </c>
      <c r="F55" s="38">
        <f>SUM(F59)</f>
        <v>6399</v>
      </c>
      <c r="G55" s="38"/>
      <c r="H55" s="38"/>
      <c r="I55" s="38">
        <f>SUM(I59)</f>
        <v>13099</v>
      </c>
      <c r="J55" s="38"/>
      <c r="K55" s="38">
        <f>SUM(K59)</f>
        <v>13099</v>
      </c>
      <c r="L55" s="38"/>
      <c r="M55" s="38">
        <f>SUM(M59)</f>
        <v>820000</v>
      </c>
      <c r="N55" s="27"/>
    </row>
    <row r="56" spans="1:14" s="5" customFormat="1" ht="24.75" customHeight="1">
      <c r="A56" s="31"/>
      <c r="B56" s="32" t="s">
        <v>39</v>
      </c>
      <c r="C56" s="126" t="s">
        <v>117</v>
      </c>
      <c r="D56" s="37" t="s">
        <v>8</v>
      </c>
      <c r="E56" s="35">
        <f>SUM(I56,M56)</f>
        <v>11700</v>
      </c>
      <c r="F56" s="36">
        <v>5000</v>
      </c>
      <c r="G56" s="36"/>
      <c r="H56" s="30"/>
      <c r="I56" s="35">
        <f>SUM(J56:K56)</f>
        <v>11700</v>
      </c>
      <c r="J56" s="35"/>
      <c r="K56" s="26">
        <f>5000+6700</f>
        <v>11700</v>
      </c>
      <c r="L56" s="26"/>
      <c r="M56" s="26"/>
      <c r="N56" s="27"/>
    </row>
    <row r="57" spans="1:14" s="5" customFormat="1" ht="24.75" customHeight="1">
      <c r="A57" s="22"/>
      <c r="B57" s="22"/>
      <c r="C57" s="127"/>
      <c r="D57" s="37" t="s">
        <v>9</v>
      </c>
      <c r="E57" s="35">
        <f>SUM(I57,M57)</f>
        <v>821399</v>
      </c>
      <c r="F57" s="36">
        <v>1399</v>
      </c>
      <c r="G57" s="36"/>
      <c r="H57" s="30"/>
      <c r="I57" s="35">
        <f>SUM(J57:K57)</f>
        <v>1399</v>
      </c>
      <c r="J57" s="35"/>
      <c r="K57" s="26">
        <v>1399</v>
      </c>
      <c r="L57" s="26"/>
      <c r="M57" s="26">
        <v>820000</v>
      </c>
      <c r="N57" s="27"/>
    </row>
    <row r="58" spans="1:14" s="5" customFormat="1" ht="24.75" customHeight="1">
      <c r="A58" s="22"/>
      <c r="B58" s="22"/>
      <c r="C58" s="23"/>
      <c r="D58" s="37" t="s">
        <v>13</v>
      </c>
      <c r="E58" s="35"/>
      <c r="F58" s="36"/>
      <c r="G58" s="36"/>
      <c r="H58" s="30"/>
      <c r="I58" s="35"/>
      <c r="J58" s="35"/>
      <c r="K58" s="26"/>
      <c r="L58" s="26"/>
      <c r="M58" s="26"/>
      <c r="N58" s="27"/>
    </row>
    <row r="59" spans="1:14" s="5" customFormat="1" ht="22.5" customHeight="1">
      <c r="A59" s="28"/>
      <c r="B59" s="28"/>
      <c r="C59" s="29"/>
      <c r="D59" s="24" t="s">
        <v>14</v>
      </c>
      <c r="E59" s="26">
        <f>SUM(E56,E57)-E58</f>
        <v>833099</v>
      </c>
      <c r="F59" s="30">
        <f>SUM(F56,F57)-F58</f>
        <v>6399</v>
      </c>
      <c r="G59" s="30"/>
      <c r="H59" s="30"/>
      <c r="I59" s="26">
        <f>SUM(I56,I57)-I58</f>
        <v>13099</v>
      </c>
      <c r="J59" s="26"/>
      <c r="K59" s="26">
        <f>SUM(K56,K57)-K58</f>
        <v>13099</v>
      </c>
      <c r="L59" s="26"/>
      <c r="M59" s="26">
        <f>SUM(M56,M57)-M58</f>
        <v>820000</v>
      </c>
      <c r="N59" s="27"/>
    </row>
    <row r="60" spans="1:14" s="5" customFormat="1" ht="24.75" customHeight="1">
      <c r="A60" s="31" t="s">
        <v>40</v>
      </c>
      <c r="B60" s="32"/>
      <c r="C60" s="33" t="s">
        <v>41</v>
      </c>
      <c r="D60" s="37" t="s">
        <v>8</v>
      </c>
      <c r="E60" s="38">
        <f aca="true" t="shared" si="2" ref="E60:F63">SUM(E64,E68,E72)</f>
        <v>280500</v>
      </c>
      <c r="F60" s="38">
        <f t="shared" si="2"/>
        <v>277000</v>
      </c>
      <c r="G60" s="38"/>
      <c r="H60" s="38"/>
      <c r="I60" s="38">
        <f aca="true" t="shared" si="3" ref="I60:K62">SUM(I64,I68,I72)</f>
        <v>280500</v>
      </c>
      <c r="J60" s="38">
        <f t="shared" si="3"/>
        <v>152916</v>
      </c>
      <c r="K60" s="38">
        <f t="shared" si="3"/>
        <v>127584</v>
      </c>
      <c r="L60" s="38"/>
      <c r="M60" s="38"/>
      <c r="N60" s="27"/>
    </row>
    <row r="61" spans="1:14" s="5" customFormat="1" ht="24.75" customHeight="1">
      <c r="A61" s="22"/>
      <c r="B61" s="22"/>
      <c r="C61" s="23"/>
      <c r="D61" s="37" t="s">
        <v>9</v>
      </c>
      <c r="E61" s="38">
        <f>SUM(E65,E69,E73)</f>
        <v>8012</v>
      </c>
      <c r="F61" s="38">
        <f>SUM(F65,F69,F73)</f>
        <v>2000</v>
      </c>
      <c r="G61" s="38"/>
      <c r="H61" s="38"/>
      <c r="I61" s="38">
        <f t="shared" si="3"/>
        <v>8012</v>
      </c>
      <c r="J61" s="38">
        <f t="shared" si="3"/>
        <v>3180</v>
      </c>
      <c r="K61" s="38">
        <f t="shared" si="3"/>
        <v>4832</v>
      </c>
      <c r="L61" s="38"/>
      <c r="M61" s="38"/>
      <c r="N61" s="27"/>
    </row>
    <row r="62" spans="1:14" s="5" customFormat="1" ht="24.75" customHeight="1">
      <c r="A62" s="22"/>
      <c r="B62" s="22"/>
      <c r="C62" s="23"/>
      <c r="D62" s="37" t="s">
        <v>13</v>
      </c>
      <c r="E62" s="38">
        <f>SUM(E66,E70,E74)</f>
        <v>8012</v>
      </c>
      <c r="F62" s="38">
        <f>SUM(F66,F70,F74)</f>
        <v>2000</v>
      </c>
      <c r="G62" s="38"/>
      <c r="H62" s="38"/>
      <c r="I62" s="38">
        <f t="shared" si="3"/>
        <v>8012</v>
      </c>
      <c r="J62" s="38">
        <f t="shared" si="3"/>
        <v>1289</v>
      </c>
      <c r="K62" s="38">
        <f t="shared" si="3"/>
        <v>6723</v>
      </c>
      <c r="L62" s="38"/>
      <c r="M62" s="38"/>
      <c r="N62" s="27"/>
    </row>
    <row r="63" spans="1:14" s="5" customFormat="1" ht="24.75" customHeight="1">
      <c r="A63" s="22"/>
      <c r="B63" s="22"/>
      <c r="C63" s="23"/>
      <c r="D63" s="37" t="s">
        <v>14</v>
      </c>
      <c r="E63" s="38">
        <f t="shared" si="2"/>
        <v>280500</v>
      </c>
      <c r="F63" s="38">
        <f t="shared" si="2"/>
        <v>277000</v>
      </c>
      <c r="G63" s="38"/>
      <c r="H63" s="38"/>
      <c r="I63" s="38">
        <f>SUM(I67,I71,I75)</f>
        <v>280500</v>
      </c>
      <c r="J63" s="38">
        <f>SUM(J67,J71,J75)</f>
        <v>154807</v>
      </c>
      <c r="K63" s="38">
        <f>SUM(K60:K61)-K62</f>
        <v>125693</v>
      </c>
      <c r="L63" s="38"/>
      <c r="M63" s="38"/>
      <c r="N63" s="27"/>
    </row>
    <row r="64" spans="1:14" s="5" customFormat="1" ht="24.75" customHeight="1">
      <c r="A64" s="31"/>
      <c r="B64" s="32" t="s">
        <v>42</v>
      </c>
      <c r="C64" s="126" t="s">
        <v>113</v>
      </c>
      <c r="D64" s="37" t="s">
        <v>8</v>
      </c>
      <c r="E64" s="35">
        <f>SUM(I64,M64)</f>
        <v>103000</v>
      </c>
      <c r="F64" s="36">
        <v>103000</v>
      </c>
      <c r="G64" s="36"/>
      <c r="H64" s="30"/>
      <c r="I64" s="35">
        <f>SUM(J64,K64,L64)</f>
        <v>103000</v>
      </c>
      <c r="J64" s="35"/>
      <c r="K64" s="26">
        <v>103000</v>
      </c>
      <c r="L64" s="26"/>
      <c r="M64" s="26"/>
      <c r="N64" s="27"/>
    </row>
    <row r="65" spans="1:14" s="5" customFormat="1" ht="24.75" customHeight="1">
      <c r="A65" s="22"/>
      <c r="B65" s="22"/>
      <c r="C65" s="127"/>
      <c r="D65" s="37" t="s">
        <v>9</v>
      </c>
      <c r="E65" s="35">
        <f>SUM(I65,M65)</f>
        <v>2000</v>
      </c>
      <c r="F65" s="36">
        <v>2000</v>
      </c>
      <c r="G65" s="36"/>
      <c r="H65" s="30"/>
      <c r="I65" s="35">
        <f>SUM(J65,K65,L65)</f>
        <v>2000</v>
      </c>
      <c r="J65" s="35"/>
      <c r="K65" s="26">
        <v>2000</v>
      </c>
      <c r="L65" s="26"/>
      <c r="M65" s="26"/>
      <c r="N65" s="27"/>
    </row>
    <row r="66" spans="1:14" s="5" customFormat="1" ht="24.75" customHeight="1">
      <c r="A66" s="22"/>
      <c r="B66" s="22"/>
      <c r="C66" s="23"/>
      <c r="D66" s="37" t="s">
        <v>13</v>
      </c>
      <c r="E66" s="35"/>
      <c r="F66" s="36"/>
      <c r="G66" s="36"/>
      <c r="H66" s="30"/>
      <c r="I66" s="35"/>
      <c r="J66" s="35"/>
      <c r="K66" s="26"/>
      <c r="L66" s="26"/>
      <c r="M66" s="26"/>
      <c r="N66" s="27"/>
    </row>
    <row r="67" spans="1:14" s="5" customFormat="1" ht="24.75" customHeight="1">
      <c r="A67" s="28"/>
      <c r="B67" s="28"/>
      <c r="C67" s="29"/>
      <c r="D67" s="24" t="s">
        <v>14</v>
      </c>
      <c r="E67" s="26">
        <f>SUM(E64,E65)-E66</f>
        <v>105000</v>
      </c>
      <c r="F67" s="30">
        <f>SUM(F64,F65)-F66</f>
        <v>105000</v>
      </c>
      <c r="G67" s="30"/>
      <c r="H67" s="30"/>
      <c r="I67" s="26">
        <f>SUM(I64,I65)-I66</f>
        <v>105000</v>
      </c>
      <c r="J67" s="26"/>
      <c r="K67" s="26">
        <f>SUM(K64,K65)-K66</f>
        <v>105000</v>
      </c>
      <c r="L67" s="26"/>
      <c r="M67" s="26"/>
      <c r="N67" s="27"/>
    </row>
    <row r="68" spans="1:14" s="5" customFormat="1" ht="24.75" customHeight="1">
      <c r="A68" s="31"/>
      <c r="B68" s="32" t="s">
        <v>43</v>
      </c>
      <c r="C68" s="126" t="s">
        <v>44</v>
      </c>
      <c r="D68" s="37" t="s">
        <v>8</v>
      </c>
      <c r="E68" s="35">
        <f>SUM(I68,M68)</f>
        <v>5500</v>
      </c>
      <c r="F68" s="36">
        <v>2000</v>
      </c>
      <c r="G68" s="36"/>
      <c r="H68" s="30"/>
      <c r="I68" s="35">
        <f>SUM(J68:K68)</f>
        <v>5500</v>
      </c>
      <c r="J68" s="35"/>
      <c r="K68" s="26">
        <v>5500</v>
      </c>
      <c r="L68" s="26"/>
      <c r="M68" s="26"/>
      <c r="N68" s="27"/>
    </row>
    <row r="69" spans="1:14" s="5" customFormat="1" ht="24.75" customHeight="1">
      <c r="A69" s="22"/>
      <c r="B69" s="22"/>
      <c r="C69" s="127"/>
      <c r="D69" s="37" t="s">
        <v>9</v>
      </c>
      <c r="E69" s="35"/>
      <c r="F69" s="36"/>
      <c r="G69" s="36"/>
      <c r="H69" s="30"/>
      <c r="I69" s="35"/>
      <c r="J69" s="35"/>
      <c r="K69" s="26"/>
      <c r="L69" s="26"/>
      <c r="M69" s="26"/>
      <c r="N69" s="27"/>
    </row>
    <row r="70" spans="1:14" s="5" customFormat="1" ht="24.75" customHeight="1">
      <c r="A70" s="22"/>
      <c r="B70" s="22"/>
      <c r="C70" s="23"/>
      <c r="D70" s="37" t="s">
        <v>13</v>
      </c>
      <c r="E70" s="35">
        <f>SUM(I70,M70)</f>
        <v>2000</v>
      </c>
      <c r="F70" s="36">
        <v>2000</v>
      </c>
      <c r="G70" s="36"/>
      <c r="H70" s="30"/>
      <c r="I70" s="35">
        <f>SUM(J70:K70)</f>
        <v>2000</v>
      </c>
      <c r="J70" s="35"/>
      <c r="K70" s="26">
        <v>2000</v>
      </c>
      <c r="L70" s="26"/>
      <c r="M70" s="26"/>
      <c r="N70" s="27"/>
    </row>
    <row r="71" spans="1:14" s="5" customFormat="1" ht="24.75" customHeight="1">
      <c r="A71" s="28"/>
      <c r="B71" s="28"/>
      <c r="C71" s="29"/>
      <c r="D71" s="24" t="s">
        <v>14</v>
      </c>
      <c r="E71" s="26">
        <f>SUM(E68,E69)-E70</f>
        <v>3500</v>
      </c>
      <c r="F71" s="30"/>
      <c r="G71" s="30"/>
      <c r="H71" s="30"/>
      <c r="I71" s="26">
        <f>SUM(I68,I69)-I70</f>
        <v>3500</v>
      </c>
      <c r="J71" s="26"/>
      <c r="K71" s="26">
        <f>SUM(K68,K69)-K70</f>
        <v>3500</v>
      </c>
      <c r="L71" s="26"/>
      <c r="M71" s="26"/>
      <c r="N71" s="27"/>
    </row>
    <row r="72" spans="1:14" s="5" customFormat="1" ht="24.75" customHeight="1">
      <c r="A72" s="31"/>
      <c r="B72" s="32" t="s">
        <v>45</v>
      </c>
      <c r="C72" s="37" t="s">
        <v>46</v>
      </c>
      <c r="D72" s="37" t="s">
        <v>8</v>
      </c>
      <c r="E72" s="35">
        <f>SUM(I72,M72)</f>
        <v>172000</v>
      </c>
      <c r="F72" s="36">
        <v>172000</v>
      </c>
      <c r="G72" s="36"/>
      <c r="H72" s="36"/>
      <c r="I72" s="35">
        <f>SUM(K72,J72)</f>
        <v>172000</v>
      </c>
      <c r="J72" s="35">
        <v>152916</v>
      </c>
      <c r="K72" s="26">
        <v>19084</v>
      </c>
      <c r="L72" s="26"/>
      <c r="M72" s="26"/>
      <c r="N72" s="27"/>
    </row>
    <row r="73" spans="1:14" s="5" customFormat="1" ht="24.75" customHeight="1">
      <c r="A73" s="22"/>
      <c r="B73" s="22"/>
      <c r="C73" s="23"/>
      <c r="D73" s="37" t="s">
        <v>9</v>
      </c>
      <c r="E73" s="35">
        <f>SUM(I73,M73)</f>
        <v>6012</v>
      </c>
      <c r="F73" s="36"/>
      <c r="G73" s="36"/>
      <c r="H73" s="30"/>
      <c r="I73" s="35">
        <f>SUM(K73,J73)</f>
        <v>6012</v>
      </c>
      <c r="J73" s="35">
        <v>3180</v>
      </c>
      <c r="K73" s="26">
        <v>2832</v>
      </c>
      <c r="L73" s="26"/>
      <c r="M73" s="26"/>
      <c r="N73" s="27"/>
    </row>
    <row r="74" spans="1:14" s="5" customFormat="1" ht="24.75" customHeight="1">
      <c r="A74" s="22"/>
      <c r="B74" s="22"/>
      <c r="C74" s="23"/>
      <c r="D74" s="37" t="s">
        <v>13</v>
      </c>
      <c r="E74" s="35">
        <f>SUM(I74,M74)</f>
        <v>6012</v>
      </c>
      <c r="F74" s="36"/>
      <c r="G74" s="36"/>
      <c r="H74" s="30"/>
      <c r="I74" s="35">
        <f>SUM(K74,J74)</f>
        <v>6012</v>
      </c>
      <c r="J74" s="35">
        <v>1289</v>
      </c>
      <c r="K74" s="26">
        <v>4723</v>
      </c>
      <c r="L74" s="26"/>
      <c r="M74" s="26"/>
      <c r="N74" s="27"/>
    </row>
    <row r="75" spans="1:14" s="5" customFormat="1" ht="24.75" customHeight="1">
      <c r="A75" s="28"/>
      <c r="B75" s="28"/>
      <c r="C75" s="29"/>
      <c r="D75" s="24" t="s">
        <v>14</v>
      </c>
      <c r="E75" s="26">
        <f>SUM(E72,E73)-E74</f>
        <v>172000</v>
      </c>
      <c r="F75" s="30">
        <f>SUM(F72,F73)-F74</f>
        <v>172000</v>
      </c>
      <c r="G75" s="30"/>
      <c r="H75" s="30"/>
      <c r="I75" s="26">
        <f>SUM(I72,I73)-I74</f>
        <v>172000</v>
      </c>
      <c r="J75" s="26">
        <f>SUM(J72,J73)-J74</f>
        <v>154807</v>
      </c>
      <c r="K75" s="26">
        <f>SUM(K72,K73,)-K74</f>
        <v>17193</v>
      </c>
      <c r="L75" s="26"/>
      <c r="M75" s="26"/>
      <c r="N75" s="27"/>
    </row>
    <row r="76" spans="1:14" s="5" customFormat="1" ht="24.75" customHeight="1">
      <c r="A76" s="31" t="s">
        <v>47</v>
      </c>
      <c r="B76" s="32"/>
      <c r="C76" s="33" t="s">
        <v>48</v>
      </c>
      <c r="D76" s="37" t="s">
        <v>8</v>
      </c>
      <c r="E76" s="38">
        <f aca="true" t="shared" si="4" ref="E76:K76">SUM(E80,E84,E88,E92)</f>
        <v>4201590</v>
      </c>
      <c r="F76" s="38">
        <f t="shared" si="4"/>
        <v>171500</v>
      </c>
      <c r="G76" s="38"/>
      <c r="H76" s="38">
        <f t="shared" si="4"/>
        <v>19000</v>
      </c>
      <c r="I76" s="38">
        <f t="shared" si="4"/>
        <v>4175090</v>
      </c>
      <c r="J76" s="38">
        <f t="shared" si="4"/>
        <v>2440008</v>
      </c>
      <c r="K76" s="38">
        <f t="shared" si="4"/>
        <v>1735082</v>
      </c>
      <c r="L76" s="38"/>
      <c r="M76" s="38">
        <f>SUM(M80,M84,M88,M92)</f>
        <v>26500</v>
      </c>
      <c r="N76" s="27"/>
    </row>
    <row r="77" spans="1:14" s="5" customFormat="1" ht="24.75" customHeight="1">
      <c r="A77" s="22"/>
      <c r="B77" s="22"/>
      <c r="C77" s="23"/>
      <c r="D77" s="37" t="s">
        <v>9</v>
      </c>
      <c r="E77" s="38">
        <f>SUM(E81,E85,E89,E93)</f>
        <v>74500</v>
      </c>
      <c r="F77" s="38"/>
      <c r="G77" s="38"/>
      <c r="H77" s="38"/>
      <c r="I77" s="38">
        <f aca="true" t="shared" si="5" ref="I77:K78">SUM(I81,I85,I89,I93)</f>
        <v>74500</v>
      </c>
      <c r="J77" s="38"/>
      <c r="K77" s="38">
        <f t="shared" si="5"/>
        <v>74500</v>
      </c>
      <c r="L77" s="25"/>
      <c r="M77" s="38"/>
      <c r="N77" s="27"/>
    </row>
    <row r="78" spans="1:14" s="5" customFormat="1" ht="24.75" customHeight="1">
      <c r="A78" s="22"/>
      <c r="B78" s="22"/>
      <c r="C78" s="23"/>
      <c r="D78" s="37" t="s">
        <v>13</v>
      </c>
      <c r="E78" s="38">
        <f>SUM(E82,E86,E90,E94)</f>
        <v>56500</v>
      </c>
      <c r="F78" s="38"/>
      <c r="G78" s="38"/>
      <c r="H78" s="38"/>
      <c r="I78" s="38">
        <f t="shared" si="5"/>
        <v>40000</v>
      </c>
      <c r="J78" s="38">
        <f t="shared" si="5"/>
        <v>40000</v>
      </c>
      <c r="K78" s="38"/>
      <c r="L78" s="38"/>
      <c r="M78" s="38">
        <f>SUM(M82,M86,M90,M94)</f>
        <v>16500</v>
      </c>
      <c r="N78" s="27"/>
    </row>
    <row r="79" spans="1:14" s="5" customFormat="1" ht="24.75" customHeight="1">
      <c r="A79" s="28"/>
      <c r="B79" s="28"/>
      <c r="C79" s="29"/>
      <c r="D79" s="24" t="s">
        <v>14</v>
      </c>
      <c r="E79" s="25">
        <f>SUM(I79,M79)</f>
        <v>4219590</v>
      </c>
      <c r="F79" s="38">
        <f>SUM(F83,F87,F91,F95)</f>
        <v>171500</v>
      </c>
      <c r="G79" s="25"/>
      <c r="H79" s="25">
        <f>SUM(H76:H77)-H78</f>
        <v>19000</v>
      </c>
      <c r="I79" s="25">
        <f>SUM(J79:K79)</f>
        <v>4209590</v>
      </c>
      <c r="J79" s="25">
        <f>SUM(J83,J87,J91,J95)</f>
        <v>2400008</v>
      </c>
      <c r="K79" s="25">
        <f>SUM(K76:K77)-K78</f>
        <v>1809582</v>
      </c>
      <c r="L79" s="25"/>
      <c r="M79" s="25">
        <f>SUM(M83,M87,M91,M95)</f>
        <v>10000</v>
      </c>
      <c r="N79" s="27"/>
    </row>
    <row r="80" spans="1:14" s="5" customFormat="1" ht="24.75" customHeight="1">
      <c r="A80" s="31"/>
      <c r="B80" s="32" t="s">
        <v>49</v>
      </c>
      <c r="C80" s="37" t="s">
        <v>50</v>
      </c>
      <c r="D80" s="37" t="s">
        <v>8</v>
      </c>
      <c r="E80" s="35">
        <f>SUM(I80,M80)</f>
        <v>157500</v>
      </c>
      <c r="F80" s="36">
        <v>145500</v>
      </c>
      <c r="G80" s="36"/>
      <c r="H80" s="30">
        <v>12000</v>
      </c>
      <c r="I80" s="35">
        <f>SUM(J80:L80)</f>
        <v>157500</v>
      </c>
      <c r="J80" s="35">
        <v>157500</v>
      </c>
      <c r="K80" s="26"/>
      <c r="L80" s="26"/>
      <c r="M80" s="26"/>
      <c r="N80" s="27"/>
    </row>
    <row r="81" spans="1:14" s="5" customFormat="1" ht="24.75" customHeight="1">
      <c r="A81" s="22"/>
      <c r="B81" s="22"/>
      <c r="C81" s="23"/>
      <c r="D81" s="37" t="s">
        <v>9</v>
      </c>
      <c r="E81" s="35"/>
      <c r="F81" s="36"/>
      <c r="G81" s="36"/>
      <c r="H81" s="30"/>
      <c r="I81" s="35"/>
      <c r="J81" s="35"/>
      <c r="K81" s="26"/>
      <c r="L81" s="26"/>
      <c r="M81" s="26"/>
      <c r="N81" s="27"/>
    </row>
    <row r="82" spans="1:14" s="5" customFormat="1" ht="24.75" customHeight="1">
      <c r="A82" s="22"/>
      <c r="B82" s="22"/>
      <c r="C82" s="23"/>
      <c r="D82" s="37" t="s">
        <v>13</v>
      </c>
      <c r="E82" s="35"/>
      <c r="F82" s="36"/>
      <c r="G82" s="36"/>
      <c r="H82" s="30"/>
      <c r="I82" s="35"/>
      <c r="J82" s="35"/>
      <c r="K82" s="26"/>
      <c r="L82" s="26"/>
      <c r="M82" s="26"/>
      <c r="N82" s="27"/>
    </row>
    <row r="83" spans="1:14" s="5" customFormat="1" ht="24.75" customHeight="1">
      <c r="A83" s="28"/>
      <c r="B83" s="28"/>
      <c r="C83" s="29"/>
      <c r="D83" s="24" t="s">
        <v>14</v>
      </c>
      <c r="E83" s="26">
        <f>SUM(I83,M83)</f>
        <v>157500</v>
      </c>
      <c r="F83" s="30">
        <f>SUM(F80,F81)-F82</f>
        <v>145500</v>
      </c>
      <c r="G83" s="30"/>
      <c r="H83" s="30">
        <f>SUM(H80,H81)-H82</f>
        <v>12000</v>
      </c>
      <c r="I83" s="26">
        <f>SUM(I80,I81)-I82</f>
        <v>157500</v>
      </c>
      <c r="J83" s="26">
        <f>SUM(J80,J81)-J82</f>
        <v>157500</v>
      </c>
      <c r="K83" s="26"/>
      <c r="L83" s="26"/>
      <c r="M83" s="26"/>
      <c r="N83" s="27"/>
    </row>
    <row r="84" spans="1:14" s="5" customFormat="1" ht="24.75" customHeight="1">
      <c r="A84" s="31"/>
      <c r="B84" s="32" t="s">
        <v>51</v>
      </c>
      <c r="C84" s="37" t="s">
        <v>52</v>
      </c>
      <c r="D84" s="37" t="s">
        <v>8</v>
      </c>
      <c r="E84" s="35">
        <f>SUM(M84,I84)</f>
        <v>253400</v>
      </c>
      <c r="F84" s="36"/>
      <c r="G84" s="36"/>
      <c r="H84" s="36"/>
      <c r="I84" s="35">
        <f>SUM(J84,K84,L84)</f>
        <v>253400</v>
      </c>
      <c r="J84" s="35"/>
      <c r="K84" s="35">
        <v>253400</v>
      </c>
      <c r="L84" s="35"/>
      <c r="M84" s="26"/>
      <c r="N84" s="27"/>
    </row>
    <row r="85" spans="1:14" s="5" customFormat="1" ht="24.75" customHeight="1">
      <c r="A85" s="22"/>
      <c r="B85" s="22"/>
      <c r="C85" s="23"/>
      <c r="D85" s="37" t="s">
        <v>9</v>
      </c>
      <c r="E85" s="35">
        <f>SUM(M85,I85)</f>
        <v>1709</v>
      </c>
      <c r="F85" s="36"/>
      <c r="G85" s="36"/>
      <c r="H85" s="36"/>
      <c r="I85" s="35">
        <f>SUM(J85,K85,L85)</f>
        <v>1709</v>
      </c>
      <c r="J85" s="35"/>
      <c r="K85" s="35">
        <v>1709</v>
      </c>
      <c r="L85" s="35"/>
      <c r="M85" s="26"/>
      <c r="N85" s="27"/>
    </row>
    <row r="86" spans="1:14" s="5" customFormat="1" ht="24.75" customHeight="1">
      <c r="A86" s="22"/>
      <c r="B86" s="22"/>
      <c r="C86" s="23"/>
      <c r="D86" s="37" t="s">
        <v>13</v>
      </c>
      <c r="E86" s="35"/>
      <c r="F86" s="36"/>
      <c r="G86" s="36"/>
      <c r="H86" s="36"/>
      <c r="I86" s="35"/>
      <c r="J86" s="35"/>
      <c r="K86" s="35"/>
      <c r="L86" s="35"/>
      <c r="M86" s="26"/>
      <c r="N86" s="27"/>
    </row>
    <row r="87" spans="1:14" s="5" customFormat="1" ht="24.75" customHeight="1">
      <c r="A87" s="28"/>
      <c r="B87" s="28"/>
      <c r="C87" s="29"/>
      <c r="D87" s="24" t="s">
        <v>14</v>
      </c>
      <c r="E87" s="26">
        <f>SUM(M87,I87)</f>
        <v>255109</v>
      </c>
      <c r="F87" s="30"/>
      <c r="G87" s="30"/>
      <c r="H87" s="30"/>
      <c r="I87" s="26">
        <f>SUM(I84,I85)-I86</f>
        <v>255109</v>
      </c>
      <c r="J87" s="26"/>
      <c r="K87" s="26">
        <f>SUM(K84,K85)-K86</f>
        <v>255109</v>
      </c>
      <c r="L87" s="26"/>
      <c r="M87" s="26"/>
      <c r="N87" s="27"/>
    </row>
    <row r="88" spans="1:14" s="5" customFormat="1" ht="24.75" customHeight="1">
      <c r="A88" s="31"/>
      <c r="B88" s="32" t="s">
        <v>53</v>
      </c>
      <c r="C88" s="37" t="s">
        <v>54</v>
      </c>
      <c r="D88" s="37" t="s">
        <v>8</v>
      </c>
      <c r="E88" s="35">
        <f aca="true" t="shared" si="6" ref="E88:E95">SUM(I88,M88)</f>
        <v>3757690</v>
      </c>
      <c r="F88" s="36"/>
      <c r="G88" s="36"/>
      <c r="H88" s="36"/>
      <c r="I88" s="35">
        <f>SUM(J88,K88)</f>
        <v>3731190</v>
      </c>
      <c r="J88" s="35">
        <v>2263613</v>
      </c>
      <c r="K88" s="35">
        <v>1467577</v>
      </c>
      <c r="L88" s="35"/>
      <c r="M88" s="26">
        <v>26500</v>
      </c>
      <c r="N88" s="27"/>
    </row>
    <row r="89" spans="1:14" s="5" customFormat="1" ht="24.75" customHeight="1">
      <c r="A89" s="22"/>
      <c r="B89" s="22"/>
      <c r="C89" s="23"/>
      <c r="D89" s="37" t="s">
        <v>9</v>
      </c>
      <c r="E89" s="35">
        <f t="shared" si="6"/>
        <v>72791</v>
      </c>
      <c r="F89" s="36"/>
      <c r="G89" s="36"/>
      <c r="H89" s="36"/>
      <c r="I89" s="35">
        <f>SUM(J89,K89)</f>
        <v>72791</v>
      </c>
      <c r="J89" s="35"/>
      <c r="K89" s="35">
        <v>72791</v>
      </c>
      <c r="L89" s="35"/>
      <c r="M89" s="26"/>
      <c r="N89" s="27"/>
    </row>
    <row r="90" spans="1:14" s="5" customFormat="1" ht="24.75" customHeight="1">
      <c r="A90" s="22"/>
      <c r="B90" s="22"/>
      <c r="C90" s="23"/>
      <c r="D90" s="37" t="s">
        <v>13</v>
      </c>
      <c r="E90" s="35">
        <f t="shared" si="6"/>
        <v>56500</v>
      </c>
      <c r="F90" s="36"/>
      <c r="G90" s="36"/>
      <c r="H90" s="36"/>
      <c r="I90" s="35">
        <f>SUM(J90,K90)</f>
        <v>40000</v>
      </c>
      <c r="J90" s="35">
        <v>40000</v>
      </c>
      <c r="K90" s="35"/>
      <c r="L90" s="35"/>
      <c r="M90" s="26">
        <v>16500</v>
      </c>
      <c r="N90" s="27"/>
    </row>
    <row r="91" spans="1:14" s="5" customFormat="1" ht="24.75" customHeight="1">
      <c r="A91" s="28"/>
      <c r="B91" s="28"/>
      <c r="C91" s="29"/>
      <c r="D91" s="24" t="s">
        <v>14</v>
      </c>
      <c r="E91" s="26">
        <f t="shared" si="6"/>
        <v>3773981</v>
      </c>
      <c r="F91" s="30"/>
      <c r="G91" s="30"/>
      <c r="H91" s="30"/>
      <c r="I91" s="26">
        <f>SUM(J91,K91)</f>
        <v>3763981</v>
      </c>
      <c r="J91" s="26">
        <f>SUM(J88,J89)-J90</f>
        <v>2223613</v>
      </c>
      <c r="K91" s="26">
        <f>SUM(K88,K89,)-K90</f>
        <v>1540368</v>
      </c>
      <c r="L91" s="26"/>
      <c r="M91" s="26">
        <f>SUM(M88,M89)-M90</f>
        <v>10000</v>
      </c>
      <c r="N91" s="27"/>
    </row>
    <row r="92" spans="1:14" s="5" customFormat="1" ht="24.75" customHeight="1">
      <c r="A92" s="31"/>
      <c r="B92" s="32" t="s">
        <v>55</v>
      </c>
      <c r="C92" s="37" t="s">
        <v>56</v>
      </c>
      <c r="D92" s="37" t="s">
        <v>8</v>
      </c>
      <c r="E92" s="35">
        <f t="shared" si="6"/>
        <v>33000</v>
      </c>
      <c r="F92" s="36">
        <v>26000</v>
      </c>
      <c r="G92" s="36"/>
      <c r="H92" s="36">
        <v>7000</v>
      </c>
      <c r="I92" s="35">
        <f>SUM(K92,J92)</f>
        <v>33000</v>
      </c>
      <c r="J92" s="35">
        <v>18895</v>
      </c>
      <c r="K92" s="35">
        <v>14105</v>
      </c>
      <c r="L92" s="35"/>
      <c r="M92" s="26"/>
      <c r="N92" s="27"/>
    </row>
    <row r="93" spans="1:14" s="5" customFormat="1" ht="24.75" customHeight="1">
      <c r="A93" s="22"/>
      <c r="B93" s="22"/>
      <c r="C93" s="23"/>
      <c r="D93" s="37" t="s">
        <v>9</v>
      </c>
      <c r="E93" s="35">
        <f t="shared" si="6"/>
        <v>0</v>
      </c>
      <c r="F93" s="36"/>
      <c r="G93" s="36"/>
      <c r="H93" s="36"/>
      <c r="I93" s="35">
        <f>SUM(K93,J93)</f>
        <v>0</v>
      </c>
      <c r="J93" s="35"/>
      <c r="K93" s="35"/>
      <c r="L93" s="35"/>
      <c r="M93" s="26"/>
      <c r="N93" s="27"/>
    </row>
    <row r="94" spans="1:14" s="5" customFormat="1" ht="24.75" customHeight="1">
      <c r="A94" s="22"/>
      <c r="B94" s="22"/>
      <c r="C94" s="23"/>
      <c r="D94" s="37" t="s">
        <v>13</v>
      </c>
      <c r="E94" s="35">
        <f t="shared" si="6"/>
        <v>0</v>
      </c>
      <c r="F94" s="30"/>
      <c r="G94" s="36"/>
      <c r="H94" s="36"/>
      <c r="I94" s="35">
        <f>SUM(K94,J94)</f>
        <v>0</v>
      </c>
      <c r="J94" s="35"/>
      <c r="K94" s="35"/>
      <c r="L94" s="35"/>
      <c r="M94" s="26"/>
      <c r="N94" s="27"/>
    </row>
    <row r="95" spans="1:14" s="5" customFormat="1" ht="24.75" customHeight="1">
      <c r="A95" s="28"/>
      <c r="B95" s="28"/>
      <c r="C95" s="29"/>
      <c r="D95" s="24" t="s">
        <v>14</v>
      </c>
      <c r="E95" s="26">
        <f t="shared" si="6"/>
        <v>33000</v>
      </c>
      <c r="F95" s="30">
        <v>26000</v>
      </c>
      <c r="G95" s="30"/>
      <c r="H95" s="30">
        <f>SUM(H92,H93)-H94</f>
        <v>7000</v>
      </c>
      <c r="I95" s="26">
        <f>SUM(I92,I93)-I94</f>
        <v>33000</v>
      </c>
      <c r="J95" s="26">
        <f>SUM(J92,J93)-J94</f>
        <v>18895</v>
      </c>
      <c r="K95" s="26">
        <f>SUM(K92,K93,)-K94</f>
        <v>14105</v>
      </c>
      <c r="L95" s="26"/>
      <c r="M95" s="26"/>
      <c r="N95" s="27"/>
    </row>
    <row r="96" spans="1:14" s="5" customFormat="1" ht="24.75" customHeight="1">
      <c r="A96" s="31" t="s">
        <v>57</v>
      </c>
      <c r="B96" s="32"/>
      <c r="C96" s="128" t="s">
        <v>58</v>
      </c>
      <c r="D96" s="37" t="s">
        <v>8</v>
      </c>
      <c r="E96" s="38">
        <f>SUM(I96,M96)</f>
        <v>2168400</v>
      </c>
      <c r="F96" s="38">
        <f>SUM(F104,F108,F112)</f>
        <v>1860500</v>
      </c>
      <c r="G96" s="38">
        <f>SUM(G104,G108,G112)</f>
        <v>110000</v>
      </c>
      <c r="H96" s="38"/>
      <c r="I96" s="38">
        <f>SUM(J96:L96)</f>
        <v>1893400</v>
      </c>
      <c r="J96" s="38">
        <f>SUM(J104,J108,J112)</f>
        <v>1466939</v>
      </c>
      <c r="K96" s="25">
        <f>SUM(K100,K104,K108,K112)</f>
        <v>426461</v>
      </c>
      <c r="L96" s="38"/>
      <c r="M96" s="38">
        <f>SUM(M104,M108,M112)</f>
        <v>275000</v>
      </c>
      <c r="N96" s="27"/>
    </row>
    <row r="97" spans="1:14" s="5" customFormat="1" ht="24.75" customHeight="1">
      <c r="A97" s="22"/>
      <c r="B97" s="22"/>
      <c r="C97" s="129"/>
      <c r="D97" s="37" t="s">
        <v>9</v>
      </c>
      <c r="E97" s="38"/>
      <c r="F97" s="38"/>
      <c r="G97" s="38"/>
      <c r="H97" s="38"/>
      <c r="I97" s="38"/>
      <c r="J97" s="38"/>
      <c r="K97" s="25"/>
      <c r="L97" s="38"/>
      <c r="M97" s="38"/>
      <c r="N97" s="27"/>
    </row>
    <row r="98" spans="1:14" s="5" customFormat="1" ht="24.75" customHeight="1">
      <c r="A98" s="22"/>
      <c r="B98" s="22"/>
      <c r="C98" s="23"/>
      <c r="D98" s="37" t="s">
        <v>13</v>
      </c>
      <c r="E98" s="38"/>
      <c r="F98" s="38"/>
      <c r="G98" s="38"/>
      <c r="H98" s="38"/>
      <c r="I98" s="38"/>
      <c r="J98" s="38"/>
      <c r="K98" s="25"/>
      <c r="L98" s="38"/>
      <c r="M98" s="38"/>
      <c r="N98" s="27"/>
    </row>
    <row r="99" spans="1:14" s="5" customFormat="1" ht="28.5" customHeight="1">
      <c r="A99" s="28"/>
      <c r="B99" s="28"/>
      <c r="C99" s="29"/>
      <c r="D99" s="24" t="s">
        <v>14</v>
      </c>
      <c r="E99" s="25">
        <f>SUM(E96+E97-E98)</f>
        <v>2168400</v>
      </c>
      <c r="F99" s="25">
        <f>SUM(F96+F97-F98)</f>
        <v>1860500</v>
      </c>
      <c r="G99" s="25">
        <f>SUM(G107,G111,G115)</f>
        <v>110000</v>
      </c>
      <c r="H99" s="25"/>
      <c r="I99" s="25">
        <f>SUM(I96+I97-I98)</f>
        <v>1893400</v>
      </c>
      <c r="J99" s="25">
        <f>SUM(J96+J97-J98)</f>
        <v>1466939</v>
      </c>
      <c r="K99" s="25">
        <f>SUM(K103,K107,K111,K115)</f>
        <v>426461</v>
      </c>
      <c r="L99" s="25"/>
      <c r="M99" s="25">
        <f>SUM(M107,M111,M115)</f>
        <v>275000</v>
      </c>
      <c r="N99" s="27"/>
    </row>
    <row r="100" spans="1:14" s="5" customFormat="1" ht="28.5" customHeight="1">
      <c r="A100" s="22"/>
      <c r="B100" s="22" t="s">
        <v>152</v>
      </c>
      <c r="C100" s="23" t="s">
        <v>153</v>
      </c>
      <c r="D100" s="37" t="s">
        <v>8</v>
      </c>
      <c r="E100" s="36">
        <f>SUM(I100)</f>
        <v>30000</v>
      </c>
      <c r="F100" s="36"/>
      <c r="G100" s="36"/>
      <c r="H100" s="36"/>
      <c r="I100" s="36">
        <f>SUM(K100,J100)</f>
        <v>30000</v>
      </c>
      <c r="J100" s="36"/>
      <c r="K100" s="36">
        <v>30000</v>
      </c>
      <c r="L100" s="35"/>
      <c r="M100" s="30"/>
      <c r="N100" s="27"/>
    </row>
    <row r="101" spans="1:14" s="5" customFormat="1" ht="28.5" customHeight="1">
      <c r="A101" s="22"/>
      <c r="B101" s="22"/>
      <c r="C101" s="23"/>
      <c r="D101" s="37" t="s">
        <v>9</v>
      </c>
      <c r="E101" s="35"/>
      <c r="F101" s="36"/>
      <c r="G101" s="36"/>
      <c r="H101" s="36"/>
      <c r="I101" s="36"/>
      <c r="J101" s="36"/>
      <c r="K101" s="36"/>
      <c r="L101" s="35"/>
      <c r="M101" s="30"/>
      <c r="N101" s="27"/>
    </row>
    <row r="102" spans="1:14" s="5" customFormat="1" ht="28.5" customHeight="1">
      <c r="A102" s="22"/>
      <c r="B102" s="22"/>
      <c r="C102" s="23"/>
      <c r="D102" s="37" t="s">
        <v>13</v>
      </c>
      <c r="E102" s="35"/>
      <c r="F102" s="30"/>
      <c r="G102" s="36"/>
      <c r="H102" s="36"/>
      <c r="I102" s="36"/>
      <c r="J102" s="36"/>
      <c r="K102" s="36"/>
      <c r="L102" s="35"/>
      <c r="M102" s="30"/>
      <c r="N102" s="27"/>
    </row>
    <row r="103" spans="1:14" s="5" customFormat="1" ht="28.5" customHeight="1">
      <c r="A103" s="28"/>
      <c r="B103" s="28"/>
      <c r="C103" s="29"/>
      <c r="D103" s="24" t="s">
        <v>14</v>
      </c>
      <c r="E103" s="26">
        <f>SUM(E100+E101-E102)</f>
        <v>30000</v>
      </c>
      <c r="F103" s="36"/>
      <c r="G103" s="30"/>
      <c r="H103" s="30"/>
      <c r="I103" s="26">
        <f>SUM(I100+I101-I102)</f>
        <v>30000</v>
      </c>
      <c r="J103" s="26"/>
      <c r="K103" s="26">
        <f>SUM(K100+K101-K102)</f>
        <v>30000</v>
      </c>
      <c r="L103" s="26"/>
      <c r="M103" s="26"/>
      <c r="N103" s="27"/>
    </row>
    <row r="104" spans="1:14" s="5" customFormat="1" ht="24.75" customHeight="1">
      <c r="A104" s="31"/>
      <c r="B104" s="32" t="s">
        <v>59</v>
      </c>
      <c r="C104" s="126" t="s">
        <v>60</v>
      </c>
      <c r="D104" s="37" t="s">
        <v>8</v>
      </c>
      <c r="E104" s="35">
        <f>SUM(I104,M104)</f>
        <v>2132500</v>
      </c>
      <c r="F104" s="36">
        <v>1860500</v>
      </c>
      <c r="G104" s="36">
        <v>105000</v>
      </c>
      <c r="H104" s="36"/>
      <c r="I104" s="36">
        <f>SUM(K104,J104)</f>
        <v>1862500</v>
      </c>
      <c r="J104" s="35">
        <v>1466939</v>
      </c>
      <c r="K104" s="35">
        <v>395561</v>
      </c>
      <c r="L104" s="35"/>
      <c r="M104" s="26">
        <v>270000</v>
      </c>
      <c r="N104" s="27"/>
    </row>
    <row r="105" spans="1:14" s="5" customFormat="1" ht="24.75" customHeight="1">
      <c r="A105" s="22"/>
      <c r="B105" s="22"/>
      <c r="C105" s="127"/>
      <c r="D105" s="37" t="s">
        <v>9</v>
      </c>
      <c r="E105" s="35"/>
      <c r="F105" s="36"/>
      <c r="G105" s="36"/>
      <c r="H105" s="36"/>
      <c r="I105" s="36"/>
      <c r="J105" s="35"/>
      <c r="K105" s="35"/>
      <c r="L105" s="35"/>
      <c r="M105" s="26"/>
      <c r="N105" s="27"/>
    </row>
    <row r="106" spans="1:14" s="5" customFormat="1" ht="24.75" customHeight="1">
      <c r="A106" s="22"/>
      <c r="B106" s="22"/>
      <c r="C106" s="23"/>
      <c r="D106" s="37" t="s">
        <v>13</v>
      </c>
      <c r="E106" s="35"/>
      <c r="F106" s="30"/>
      <c r="G106" s="36"/>
      <c r="H106" s="36"/>
      <c r="I106" s="36"/>
      <c r="J106" s="35"/>
      <c r="K106" s="35"/>
      <c r="L106" s="35"/>
      <c r="M106" s="26"/>
      <c r="N106" s="27"/>
    </row>
    <row r="107" spans="1:14" s="5" customFormat="1" ht="24.75" customHeight="1">
      <c r="A107" s="28"/>
      <c r="B107" s="28"/>
      <c r="C107" s="29"/>
      <c r="D107" s="24" t="s">
        <v>14</v>
      </c>
      <c r="E107" s="26">
        <f>SUM(I107,M107)</f>
        <v>2132500</v>
      </c>
      <c r="F107" s="30">
        <f>SUM(F104:F105)</f>
        <v>1860500</v>
      </c>
      <c r="G107" s="30">
        <f>SUM(G104:G105)</f>
        <v>105000</v>
      </c>
      <c r="H107" s="30"/>
      <c r="I107" s="26">
        <f>SUM(J107:K107)</f>
        <v>1862500</v>
      </c>
      <c r="J107" s="26">
        <f>SUM(J104,J105)-J106</f>
        <v>1466939</v>
      </c>
      <c r="K107" s="26">
        <f>SUM(K104,K105)-K106</f>
        <v>395561</v>
      </c>
      <c r="L107" s="26"/>
      <c r="M107" s="26">
        <f>SUM(M104,M105)-M106</f>
        <v>270000</v>
      </c>
      <c r="N107" s="27"/>
    </row>
    <row r="108" spans="1:14" s="5" customFormat="1" ht="24.75" customHeight="1">
      <c r="A108" s="31"/>
      <c r="B108" s="32" t="s">
        <v>145</v>
      </c>
      <c r="C108" s="126" t="s">
        <v>146</v>
      </c>
      <c r="D108" s="37" t="s">
        <v>8</v>
      </c>
      <c r="E108" s="35">
        <f>SUM(I108,M108)</f>
        <v>5000</v>
      </c>
      <c r="F108" s="36"/>
      <c r="G108" s="36">
        <v>5000</v>
      </c>
      <c r="H108" s="36"/>
      <c r="I108" s="35"/>
      <c r="J108" s="35"/>
      <c r="K108" s="35"/>
      <c r="L108" s="35"/>
      <c r="M108" s="26">
        <v>5000</v>
      </c>
      <c r="N108" s="27"/>
    </row>
    <row r="109" spans="1:14" s="5" customFormat="1" ht="24.75" customHeight="1">
      <c r="A109" s="22"/>
      <c r="B109" s="22"/>
      <c r="C109" s="127"/>
      <c r="D109" s="37" t="s">
        <v>9</v>
      </c>
      <c r="E109" s="35"/>
      <c r="F109" s="30"/>
      <c r="G109" s="36"/>
      <c r="H109" s="36"/>
      <c r="I109" s="35"/>
      <c r="J109" s="35"/>
      <c r="K109" s="35"/>
      <c r="L109" s="35"/>
      <c r="M109" s="35"/>
      <c r="N109" s="27"/>
    </row>
    <row r="110" spans="1:14" s="5" customFormat="1" ht="24.75" customHeight="1">
      <c r="A110" s="22"/>
      <c r="B110" s="22"/>
      <c r="C110" s="23"/>
      <c r="D110" s="56" t="s">
        <v>13</v>
      </c>
      <c r="E110" s="26"/>
      <c r="F110" s="55"/>
      <c r="G110" s="30"/>
      <c r="H110" s="30"/>
      <c r="I110" s="26"/>
      <c r="J110" s="26"/>
      <c r="K110" s="26"/>
      <c r="L110" s="26"/>
      <c r="M110" s="26"/>
      <c r="N110" s="27"/>
    </row>
    <row r="111" spans="1:14" s="5" customFormat="1" ht="24.75" customHeight="1">
      <c r="A111" s="28"/>
      <c r="B111" s="28"/>
      <c r="C111" s="29"/>
      <c r="D111" s="53" t="s">
        <v>14</v>
      </c>
      <c r="E111" s="54">
        <f>SUM(E108,E109)-E110</f>
        <v>5000</v>
      </c>
      <c r="F111" s="30"/>
      <c r="G111" s="55">
        <f>SUM(G108:G109)-G110</f>
        <v>5000</v>
      </c>
      <c r="H111" s="55"/>
      <c r="I111" s="54"/>
      <c r="J111" s="54"/>
      <c r="K111" s="54"/>
      <c r="L111" s="54"/>
      <c r="M111" s="54">
        <f>SUM(M108,M109)-M110</f>
        <v>5000</v>
      </c>
      <c r="N111" s="27"/>
    </row>
    <row r="112" spans="1:14" s="5" customFormat="1" ht="24.75" customHeight="1">
      <c r="A112" s="31"/>
      <c r="B112" s="32" t="s">
        <v>61</v>
      </c>
      <c r="C112" s="37" t="s">
        <v>16</v>
      </c>
      <c r="D112" s="37" t="s">
        <v>8</v>
      </c>
      <c r="E112" s="35">
        <f>SUM(I112,M112)</f>
        <v>900</v>
      </c>
      <c r="F112" s="36"/>
      <c r="G112" s="36"/>
      <c r="H112" s="36"/>
      <c r="I112" s="35">
        <f>SUM(J112,K112,L112)</f>
        <v>900</v>
      </c>
      <c r="J112" s="35"/>
      <c r="K112" s="35">
        <v>900</v>
      </c>
      <c r="L112" s="35"/>
      <c r="M112" s="26"/>
      <c r="N112" s="27"/>
    </row>
    <row r="113" spans="1:14" s="5" customFormat="1" ht="24.75" customHeight="1">
      <c r="A113" s="22"/>
      <c r="B113" s="22"/>
      <c r="C113" s="23"/>
      <c r="D113" s="37" t="s">
        <v>9</v>
      </c>
      <c r="E113" s="35"/>
      <c r="F113" s="36"/>
      <c r="G113" s="36"/>
      <c r="H113" s="36"/>
      <c r="I113" s="35"/>
      <c r="J113" s="35"/>
      <c r="K113" s="35"/>
      <c r="L113" s="35"/>
      <c r="M113" s="26"/>
      <c r="N113" s="27"/>
    </row>
    <row r="114" spans="1:14" s="5" customFormat="1" ht="24.75" customHeight="1">
      <c r="A114" s="22"/>
      <c r="B114" s="22"/>
      <c r="C114" s="23"/>
      <c r="D114" s="37" t="s">
        <v>13</v>
      </c>
      <c r="E114" s="35"/>
      <c r="F114" s="30"/>
      <c r="G114" s="36"/>
      <c r="H114" s="36"/>
      <c r="I114" s="35"/>
      <c r="J114" s="35"/>
      <c r="K114" s="35"/>
      <c r="L114" s="35"/>
      <c r="M114" s="26"/>
      <c r="N114" s="27"/>
    </row>
    <row r="115" spans="1:14" s="5" customFormat="1" ht="24.75" customHeight="1">
      <c r="A115" s="28"/>
      <c r="B115" s="28"/>
      <c r="C115" s="29"/>
      <c r="D115" s="24" t="s">
        <v>14</v>
      </c>
      <c r="E115" s="26">
        <f>SUM(I115,M115)</f>
        <v>900</v>
      </c>
      <c r="F115" s="38"/>
      <c r="G115" s="30"/>
      <c r="H115" s="30"/>
      <c r="I115" s="26">
        <f>SUM(I112,I113)-I114</f>
        <v>900</v>
      </c>
      <c r="J115" s="26"/>
      <c r="K115" s="26">
        <f>SUM(K112,K113)-K114</f>
        <v>900</v>
      </c>
      <c r="L115" s="26"/>
      <c r="M115" s="26"/>
      <c r="N115" s="27"/>
    </row>
    <row r="116" spans="1:14" s="5" customFormat="1" ht="24.75" customHeight="1">
      <c r="A116" s="31" t="s">
        <v>62</v>
      </c>
      <c r="B116" s="32"/>
      <c r="C116" s="33" t="s">
        <v>63</v>
      </c>
      <c r="D116" s="34" t="s">
        <v>8</v>
      </c>
      <c r="E116" s="38">
        <f>SUM(E120)</f>
        <v>366930</v>
      </c>
      <c r="F116" s="38"/>
      <c r="G116" s="38"/>
      <c r="H116" s="38"/>
      <c r="I116" s="38">
        <f>SUM(I120)</f>
        <v>366930</v>
      </c>
      <c r="J116" s="38"/>
      <c r="K116" s="38">
        <f>SUM(K120)</f>
        <v>366930</v>
      </c>
      <c r="L116" s="38"/>
      <c r="M116" s="38"/>
      <c r="N116" s="27"/>
    </row>
    <row r="117" spans="1:14" s="5" customFormat="1" ht="24.75" customHeight="1">
      <c r="A117" s="22"/>
      <c r="B117" s="22"/>
      <c r="C117" s="23"/>
      <c r="D117" s="37" t="s">
        <v>9</v>
      </c>
      <c r="E117" s="38"/>
      <c r="F117" s="38"/>
      <c r="G117" s="38"/>
      <c r="H117" s="38"/>
      <c r="I117" s="38"/>
      <c r="J117" s="38"/>
      <c r="K117" s="38"/>
      <c r="L117" s="38"/>
      <c r="M117" s="25"/>
      <c r="N117" s="27"/>
    </row>
    <row r="118" spans="1:14" s="5" customFormat="1" ht="24.75" customHeight="1">
      <c r="A118" s="22"/>
      <c r="B118" s="22"/>
      <c r="C118" s="23"/>
      <c r="D118" s="37" t="s">
        <v>13</v>
      </c>
      <c r="E118" s="38"/>
      <c r="F118" s="25"/>
      <c r="G118" s="38"/>
      <c r="H118" s="38"/>
      <c r="I118" s="38"/>
      <c r="J118" s="38"/>
      <c r="K118" s="38"/>
      <c r="L118" s="38"/>
      <c r="M118" s="25"/>
      <c r="N118" s="27"/>
    </row>
    <row r="119" spans="1:14" s="5" customFormat="1" ht="30" customHeight="1">
      <c r="A119" s="28"/>
      <c r="B119" s="28"/>
      <c r="C119" s="29"/>
      <c r="D119" s="24" t="s">
        <v>14</v>
      </c>
      <c r="E119" s="25">
        <f>SUM(E123)</f>
        <v>366930</v>
      </c>
      <c r="F119" s="30"/>
      <c r="G119" s="25"/>
      <c r="H119" s="25"/>
      <c r="I119" s="25">
        <f>SUM(I123)</f>
        <v>366930</v>
      </c>
      <c r="J119" s="25"/>
      <c r="K119" s="25">
        <f>SUM(K123)</f>
        <v>366930</v>
      </c>
      <c r="L119" s="25"/>
      <c r="M119" s="25"/>
      <c r="N119" s="27"/>
    </row>
    <row r="120" spans="1:14" s="5" customFormat="1" ht="24.75" customHeight="1">
      <c r="A120" s="31"/>
      <c r="B120" s="32" t="s">
        <v>64</v>
      </c>
      <c r="C120" s="126" t="s">
        <v>118</v>
      </c>
      <c r="D120" s="37" t="s">
        <v>8</v>
      </c>
      <c r="E120" s="35">
        <f>SUM(I120,M120)</f>
        <v>366930</v>
      </c>
      <c r="F120" s="36"/>
      <c r="G120" s="36"/>
      <c r="H120" s="36"/>
      <c r="I120" s="35">
        <f>SUM(K120,J120)</f>
        <v>366930</v>
      </c>
      <c r="J120" s="35"/>
      <c r="K120" s="35">
        <v>366930</v>
      </c>
      <c r="L120" s="35"/>
      <c r="M120" s="26"/>
      <c r="N120" s="27"/>
    </row>
    <row r="121" spans="1:14" s="5" customFormat="1" ht="24.75" customHeight="1">
      <c r="A121" s="22"/>
      <c r="B121" s="22"/>
      <c r="C121" s="127"/>
      <c r="D121" s="37" t="s">
        <v>9</v>
      </c>
      <c r="E121" s="35"/>
      <c r="F121" s="36"/>
      <c r="G121" s="36"/>
      <c r="H121" s="36"/>
      <c r="I121" s="35"/>
      <c r="J121" s="35"/>
      <c r="K121" s="35"/>
      <c r="L121" s="35"/>
      <c r="M121" s="26"/>
      <c r="N121" s="27"/>
    </row>
    <row r="122" spans="1:14" s="5" customFormat="1" ht="24.75" customHeight="1">
      <c r="A122" s="22"/>
      <c r="B122" s="22"/>
      <c r="C122" s="127"/>
      <c r="D122" s="37" t="s">
        <v>13</v>
      </c>
      <c r="E122" s="35"/>
      <c r="F122" s="30"/>
      <c r="G122" s="36"/>
      <c r="H122" s="36"/>
      <c r="I122" s="35"/>
      <c r="J122" s="35"/>
      <c r="K122" s="35"/>
      <c r="L122" s="35"/>
      <c r="M122" s="26"/>
      <c r="N122" s="27"/>
    </row>
    <row r="123" spans="1:14" s="5" customFormat="1" ht="24.75" customHeight="1">
      <c r="A123" s="28"/>
      <c r="B123" s="28"/>
      <c r="C123" s="29"/>
      <c r="D123" s="24" t="s">
        <v>14</v>
      </c>
      <c r="E123" s="26">
        <f>SUM(E120,E121)-E122</f>
        <v>366930</v>
      </c>
      <c r="F123" s="38"/>
      <c r="G123" s="30"/>
      <c r="H123" s="30"/>
      <c r="I123" s="26">
        <f>SUM(I120,I121)-I122</f>
        <v>366930</v>
      </c>
      <c r="J123" s="26"/>
      <c r="K123" s="26">
        <f>SUM(K120,K121)-K122</f>
        <v>366930</v>
      </c>
      <c r="L123" s="26"/>
      <c r="M123" s="26"/>
      <c r="N123" s="27"/>
    </row>
    <row r="124" spans="1:14" s="5" customFormat="1" ht="24.75" customHeight="1">
      <c r="A124" s="31" t="s">
        <v>65</v>
      </c>
      <c r="B124" s="32"/>
      <c r="C124" s="47" t="s">
        <v>66</v>
      </c>
      <c r="D124" s="37" t="s">
        <v>8</v>
      </c>
      <c r="E124" s="38">
        <f>SUM(E128)</f>
        <v>167054</v>
      </c>
      <c r="F124" s="38"/>
      <c r="G124" s="38"/>
      <c r="H124" s="38"/>
      <c r="I124" s="38">
        <f>SUM(I128)</f>
        <v>167054</v>
      </c>
      <c r="J124" s="38"/>
      <c r="K124" s="38">
        <f>SUM(K128)</f>
        <v>167054</v>
      </c>
      <c r="L124" s="35"/>
      <c r="M124" s="26"/>
      <c r="N124" s="27"/>
    </row>
    <row r="125" spans="1:14" s="5" customFormat="1" ht="24.75" customHeight="1">
      <c r="A125" s="22"/>
      <c r="B125" s="22"/>
      <c r="C125" s="23"/>
      <c r="D125" s="37" t="s">
        <v>9</v>
      </c>
      <c r="E125" s="38">
        <f>SUM(E129)</f>
        <v>1080000</v>
      </c>
      <c r="F125" s="38"/>
      <c r="G125" s="38"/>
      <c r="H125" s="38"/>
      <c r="I125" s="38">
        <f>SUM(I129)</f>
        <v>1080000</v>
      </c>
      <c r="J125" s="38"/>
      <c r="K125" s="38">
        <f>SUM(K129)</f>
        <v>1080000</v>
      </c>
      <c r="L125" s="35"/>
      <c r="M125" s="26"/>
      <c r="N125" s="27"/>
    </row>
    <row r="126" spans="1:14" s="5" customFormat="1" ht="24.75" customHeight="1">
      <c r="A126" s="22"/>
      <c r="B126" s="22"/>
      <c r="C126" s="23"/>
      <c r="D126" s="37" t="s">
        <v>13</v>
      </c>
      <c r="E126" s="38">
        <f>SUM(E130)</f>
        <v>9488</v>
      </c>
      <c r="F126" s="25"/>
      <c r="G126" s="38"/>
      <c r="H126" s="38"/>
      <c r="I126" s="38">
        <f>SUM(I130)</f>
        <v>9488</v>
      </c>
      <c r="J126" s="38"/>
      <c r="K126" s="38">
        <f>SUM(K130)</f>
        <v>9488</v>
      </c>
      <c r="L126" s="35"/>
      <c r="M126" s="26"/>
      <c r="N126" s="27"/>
    </row>
    <row r="127" spans="1:14" s="5" customFormat="1" ht="24.75" customHeight="1">
      <c r="A127" s="28"/>
      <c r="B127" s="28"/>
      <c r="C127" s="29"/>
      <c r="D127" s="24" t="s">
        <v>14</v>
      </c>
      <c r="E127" s="25">
        <f>SUM(E131)</f>
        <v>1237566</v>
      </c>
      <c r="F127" s="36"/>
      <c r="G127" s="25"/>
      <c r="H127" s="25"/>
      <c r="I127" s="25">
        <f>SUM(I131)</f>
        <v>1237566</v>
      </c>
      <c r="J127" s="25"/>
      <c r="K127" s="25">
        <f>SUM(K131)</f>
        <v>1237566</v>
      </c>
      <c r="L127" s="26"/>
      <c r="M127" s="26"/>
      <c r="N127" s="27"/>
    </row>
    <row r="128" spans="1:14" s="5" customFormat="1" ht="24.75" customHeight="1">
      <c r="A128" s="31"/>
      <c r="B128" s="32" t="s">
        <v>67</v>
      </c>
      <c r="C128" s="46" t="s">
        <v>68</v>
      </c>
      <c r="D128" s="37" t="s">
        <v>8</v>
      </c>
      <c r="E128" s="35">
        <f>SUM(M128,I128)</f>
        <v>167054</v>
      </c>
      <c r="F128" s="36"/>
      <c r="G128" s="36"/>
      <c r="H128" s="36"/>
      <c r="I128" s="35">
        <f>SUM(K128,J128)</f>
        <v>167054</v>
      </c>
      <c r="J128" s="35"/>
      <c r="K128" s="35">
        <v>167054</v>
      </c>
      <c r="L128" s="35"/>
      <c r="M128" s="26"/>
      <c r="N128" s="27"/>
    </row>
    <row r="129" spans="1:15" s="5" customFormat="1" ht="24.75" customHeight="1">
      <c r="A129" s="22"/>
      <c r="B129" s="22"/>
      <c r="C129" s="23"/>
      <c r="D129" s="37" t="s">
        <v>9</v>
      </c>
      <c r="E129" s="35">
        <f>SUM(M129,I129)</f>
        <v>1080000</v>
      </c>
      <c r="F129" s="36"/>
      <c r="G129" s="36"/>
      <c r="H129" s="36"/>
      <c r="I129" s="35">
        <f>SUM(K129,J129)</f>
        <v>1080000</v>
      </c>
      <c r="J129" s="35"/>
      <c r="K129" s="35">
        <v>1080000</v>
      </c>
      <c r="L129" s="35"/>
      <c r="M129" s="26"/>
      <c r="N129" s="27"/>
      <c r="O129"/>
    </row>
    <row r="130" spans="1:15" s="5" customFormat="1" ht="24.75" customHeight="1">
      <c r="A130" s="22"/>
      <c r="B130" s="22"/>
      <c r="C130" s="23"/>
      <c r="D130" s="37" t="s">
        <v>13</v>
      </c>
      <c r="E130" s="35">
        <f>SUM(M130,I130)</f>
        <v>9488</v>
      </c>
      <c r="F130" s="30"/>
      <c r="G130" s="36"/>
      <c r="H130" s="36"/>
      <c r="I130" s="35">
        <f>SUM(K130,J130)</f>
        <v>9488</v>
      </c>
      <c r="J130" s="35"/>
      <c r="K130" s="35">
        <f>2200+7288</f>
        <v>9488</v>
      </c>
      <c r="L130" s="35"/>
      <c r="M130" s="26"/>
      <c r="N130" s="27"/>
      <c r="O130"/>
    </row>
    <row r="131" spans="1:15" s="5" customFormat="1" ht="24.75" customHeight="1">
      <c r="A131" s="28"/>
      <c r="B131" s="28"/>
      <c r="C131" s="29"/>
      <c r="D131" s="24" t="s">
        <v>14</v>
      </c>
      <c r="E131" s="26">
        <f>SUM(M131,I131)</f>
        <v>1237566</v>
      </c>
      <c r="F131" s="25"/>
      <c r="G131" s="30"/>
      <c r="H131" s="30"/>
      <c r="I131" s="26">
        <f>SUM(I128,I129)-I130</f>
        <v>1237566</v>
      </c>
      <c r="J131" s="26"/>
      <c r="K131" s="26">
        <f>SUM(K128,K129)-K130</f>
        <v>1237566</v>
      </c>
      <c r="L131" s="26"/>
      <c r="M131" s="26"/>
      <c r="N131" s="27"/>
      <c r="O131"/>
    </row>
    <row r="132" spans="1:15" s="5" customFormat="1" ht="24.75" customHeight="1">
      <c r="A132" s="31" t="s">
        <v>69</v>
      </c>
      <c r="B132" s="32"/>
      <c r="C132" s="47" t="s">
        <v>15</v>
      </c>
      <c r="D132" s="37" t="s">
        <v>8</v>
      </c>
      <c r="E132" s="38">
        <f>SUM(E136,E140,E144,E148,E152,E156,E160)</f>
        <v>15923924</v>
      </c>
      <c r="F132" s="38"/>
      <c r="G132" s="38"/>
      <c r="H132" s="48"/>
      <c r="I132" s="38">
        <f>SUM(I136,I140,I144,I148,I152,I156,I160)</f>
        <v>14727305</v>
      </c>
      <c r="J132" s="38">
        <f>SUM(J136,J140,J144,J148,J152,J156,J160)</f>
        <v>11652619</v>
      </c>
      <c r="K132" s="38">
        <f>SUM(K136,K140,K144,K148,K152,K156,K160)</f>
        <v>2766686</v>
      </c>
      <c r="L132" s="38">
        <f>SUM(L136,L140,L144,L148,L152,L156,L160)</f>
        <v>308000</v>
      </c>
      <c r="M132" s="38">
        <f>SUM(M136,M140,M144,M148,M152,M156,M160)</f>
        <v>1196619</v>
      </c>
      <c r="N132" s="27"/>
      <c r="O132"/>
    </row>
    <row r="133" spans="1:14" s="5" customFormat="1" ht="24.75" customHeight="1">
      <c r="A133" s="22"/>
      <c r="B133" s="22"/>
      <c r="C133" s="23"/>
      <c r="D133" s="37" t="s">
        <v>9</v>
      </c>
      <c r="E133" s="38">
        <f>SUM(E137,E141,E145,E149,E153,E157,E161)</f>
        <v>109831</v>
      </c>
      <c r="F133" s="38"/>
      <c r="G133" s="38"/>
      <c r="H133" s="38"/>
      <c r="I133" s="38">
        <f aca="true" t="shared" si="7" ref="I133:K134">SUM(I137,I141,I145,I149,I153,I157,I161)</f>
        <v>109831</v>
      </c>
      <c r="J133" s="38">
        <f t="shared" si="7"/>
        <v>52477</v>
      </c>
      <c r="K133" s="38">
        <f t="shared" si="7"/>
        <v>57354</v>
      </c>
      <c r="L133" s="38"/>
      <c r="M133" s="38"/>
      <c r="N133" s="27"/>
    </row>
    <row r="134" spans="1:14" s="5" customFormat="1" ht="24.75" customHeight="1">
      <c r="A134" s="22"/>
      <c r="B134" s="22"/>
      <c r="C134" s="23"/>
      <c r="D134" s="37" t="s">
        <v>13</v>
      </c>
      <c r="E134" s="38">
        <f>SUM(E138,E142,E146,E150,E154,E158,E162)</f>
        <v>64458</v>
      </c>
      <c r="F134" s="25"/>
      <c r="G134" s="38"/>
      <c r="H134" s="38"/>
      <c r="I134" s="38">
        <f t="shared" si="7"/>
        <v>50010</v>
      </c>
      <c r="J134" s="38">
        <f t="shared" si="7"/>
        <v>17927</v>
      </c>
      <c r="K134" s="38">
        <f t="shared" si="7"/>
        <v>32083</v>
      </c>
      <c r="L134" s="38"/>
      <c r="M134" s="38">
        <f>SUM(M138,M142,M146,M150,M154,M158,M162)</f>
        <v>14448</v>
      </c>
      <c r="N134" s="27"/>
    </row>
    <row r="135" spans="1:14" s="5" customFormat="1" ht="23.25" customHeight="1">
      <c r="A135" s="28"/>
      <c r="B135" s="28"/>
      <c r="C135" s="29"/>
      <c r="D135" s="24" t="s">
        <v>14</v>
      </c>
      <c r="E135" s="25">
        <f>SUM(E132:E133)-E134</f>
        <v>15969297</v>
      </c>
      <c r="F135" s="36"/>
      <c r="G135" s="25"/>
      <c r="H135" s="25"/>
      <c r="I135" s="25">
        <f>SUM(I132:I133)-I134</f>
        <v>14787126</v>
      </c>
      <c r="J135" s="25">
        <f>SUM(J132:J133)-J134</f>
        <v>11687169</v>
      </c>
      <c r="K135" s="38">
        <f>SUM(K139,K143,K147,K151,K155,K159,K163)</f>
        <v>2791957</v>
      </c>
      <c r="L135" s="25">
        <f>SUM(L139,L143,L147,L151,L159,L163)</f>
        <v>308000</v>
      </c>
      <c r="M135" s="25">
        <f>SUM(M139,M143,M147,M151,M159,M163)</f>
        <v>1182171</v>
      </c>
      <c r="N135" s="27"/>
    </row>
    <row r="136" spans="1:14" s="5" customFormat="1" ht="24.75" customHeight="1">
      <c r="A136" s="31"/>
      <c r="B136" s="32" t="s">
        <v>70</v>
      </c>
      <c r="C136" s="46" t="s">
        <v>71</v>
      </c>
      <c r="D136" s="37" t="s">
        <v>8</v>
      </c>
      <c r="E136" s="35">
        <f aca="true" t="shared" si="8" ref="E136:E154">SUM(I136,M136)</f>
        <v>304861</v>
      </c>
      <c r="F136" s="36"/>
      <c r="G136" s="36"/>
      <c r="H136" s="36"/>
      <c r="I136" s="35">
        <f>SUM(J136,K136,L136)</f>
        <v>304861</v>
      </c>
      <c r="J136" s="35">
        <v>295153</v>
      </c>
      <c r="K136" s="35">
        <v>9708</v>
      </c>
      <c r="L136" s="35"/>
      <c r="M136" s="26"/>
      <c r="N136" s="27"/>
    </row>
    <row r="137" spans="1:14" s="5" customFormat="1" ht="24.75" customHeight="1">
      <c r="A137" s="22"/>
      <c r="B137" s="22"/>
      <c r="C137" s="23"/>
      <c r="D137" s="37" t="s">
        <v>9</v>
      </c>
      <c r="E137" s="35">
        <f t="shared" si="8"/>
        <v>21535</v>
      </c>
      <c r="F137" s="36"/>
      <c r="G137" s="36"/>
      <c r="H137" s="36"/>
      <c r="I137" s="35">
        <f>SUM(J137,K137,L137)</f>
        <v>21535</v>
      </c>
      <c r="J137" s="35">
        <v>18748</v>
      </c>
      <c r="K137" s="35">
        <v>2787</v>
      </c>
      <c r="L137" s="35"/>
      <c r="M137" s="26"/>
      <c r="N137" s="27"/>
    </row>
    <row r="138" spans="1:14" s="5" customFormat="1" ht="24.75" customHeight="1">
      <c r="A138" s="22"/>
      <c r="B138" s="22"/>
      <c r="C138" s="23"/>
      <c r="D138" s="37" t="s">
        <v>13</v>
      </c>
      <c r="E138" s="35"/>
      <c r="F138" s="30"/>
      <c r="G138" s="36"/>
      <c r="H138" s="36"/>
      <c r="I138" s="35"/>
      <c r="J138" s="35"/>
      <c r="K138" s="35"/>
      <c r="L138" s="35"/>
      <c r="M138" s="26"/>
      <c r="N138" s="27"/>
    </row>
    <row r="139" spans="1:14" s="5" customFormat="1" ht="24.75" customHeight="1">
      <c r="A139" s="28"/>
      <c r="B139" s="28"/>
      <c r="C139" s="29"/>
      <c r="D139" s="24" t="s">
        <v>14</v>
      </c>
      <c r="E139" s="26">
        <f t="shared" si="8"/>
        <v>326396</v>
      </c>
      <c r="F139" s="36"/>
      <c r="G139" s="30"/>
      <c r="H139" s="30"/>
      <c r="I139" s="26">
        <f>SUM(J139,K139,L139)</f>
        <v>326396</v>
      </c>
      <c r="J139" s="26">
        <f>SUM(J136,J137)-J138</f>
        <v>313901</v>
      </c>
      <c r="K139" s="26">
        <f>SUM(K136,K137)-K138</f>
        <v>12495</v>
      </c>
      <c r="L139" s="26"/>
      <c r="M139" s="26"/>
      <c r="N139" s="27"/>
    </row>
    <row r="140" spans="1:14" s="5" customFormat="1" ht="24.75" customHeight="1">
      <c r="A140" s="31"/>
      <c r="B140" s="32" t="s">
        <v>72</v>
      </c>
      <c r="C140" s="46" t="s">
        <v>73</v>
      </c>
      <c r="D140" s="37" t="s">
        <v>8</v>
      </c>
      <c r="E140" s="35">
        <f t="shared" si="8"/>
        <v>376528</v>
      </c>
      <c r="F140" s="36"/>
      <c r="G140" s="36"/>
      <c r="H140" s="36"/>
      <c r="I140" s="35">
        <f>SUM(J140,K140,L140)</f>
        <v>376528</v>
      </c>
      <c r="J140" s="35">
        <v>363617</v>
      </c>
      <c r="K140" s="35">
        <v>12911</v>
      </c>
      <c r="L140" s="35"/>
      <c r="M140" s="26"/>
      <c r="N140" s="27"/>
    </row>
    <row r="141" spans="1:14" s="5" customFormat="1" ht="24.75" customHeight="1">
      <c r="A141" s="22"/>
      <c r="B141" s="22"/>
      <c r="C141" s="23"/>
      <c r="D141" s="37" t="s">
        <v>9</v>
      </c>
      <c r="E141" s="35">
        <f t="shared" si="8"/>
        <v>20396</v>
      </c>
      <c r="F141" s="36"/>
      <c r="G141" s="36"/>
      <c r="H141" s="36"/>
      <c r="I141" s="35">
        <f>SUM(J141,K141,L141)</f>
        <v>20396</v>
      </c>
      <c r="J141" s="35">
        <v>19450</v>
      </c>
      <c r="K141" s="35">
        <v>946</v>
      </c>
      <c r="L141" s="35"/>
      <c r="M141" s="26"/>
      <c r="N141" s="27"/>
    </row>
    <row r="142" spans="1:14" s="5" customFormat="1" ht="24.75" customHeight="1">
      <c r="A142" s="22"/>
      <c r="B142" s="22"/>
      <c r="C142" s="23"/>
      <c r="D142" s="37" t="s">
        <v>13</v>
      </c>
      <c r="E142" s="35">
        <f t="shared" si="8"/>
        <v>2834</v>
      </c>
      <c r="F142" s="30"/>
      <c r="G142" s="36"/>
      <c r="H142" s="36"/>
      <c r="I142" s="35">
        <f>SUM(J142,K142,L142)</f>
        <v>2834</v>
      </c>
      <c r="J142" s="35">
        <v>2834</v>
      </c>
      <c r="K142" s="35"/>
      <c r="L142" s="35"/>
      <c r="M142" s="26"/>
      <c r="N142" s="27"/>
    </row>
    <row r="143" spans="1:14" s="5" customFormat="1" ht="24.75" customHeight="1">
      <c r="A143" s="28"/>
      <c r="B143" s="28"/>
      <c r="C143" s="29"/>
      <c r="D143" s="24" t="s">
        <v>14</v>
      </c>
      <c r="E143" s="26">
        <f t="shared" si="8"/>
        <v>394090</v>
      </c>
      <c r="F143" s="36"/>
      <c r="G143" s="30"/>
      <c r="H143" s="30"/>
      <c r="I143" s="26">
        <f aca="true" t="shared" si="9" ref="I143:I154">SUM(J143,K143,L143)</f>
        <v>394090</v>
      </c>
      <c r="J143" s="26">
        <f>SUM(J140,J141,)-J142</f>
        <v>380233</v>
      </c>
      <c r="K143" s="26">
        <f>SUM(K140,K141,)-K142</f>
        <v>13857</v>
      </c>
      <c r="L143" s="26"/>
      <c r="M143" s="26"/>
      <c r="N143" s="27"/>
    </row>
    <row r="144" spans="1:14" s="5" customFormat="1" ht="24.75" customHeight="1">
      <c r="A144" s="31"/>
      <c r="B144" s="32" t="s">
        <v>74</v>
      </c>
      <c r="C144" s="46" t="s">
        <v>75</v>
      </c>
      <c r="D144" s="37" t="s">
        <v>8</v>
      </c>
      <c r="E144" s="35">
        <f>SUM(I144,M144)</f>
        <v>1963014</v>
      </c>
      <c r="F144" s="36"/>
      <c r="G144" s="36"/>
      <c r="H144" s="36"/>
      <c r="I144" s="35">
        <f t="shared" si="9"/>
        <v>1910014</v>
      </c>
      <c r="J144" s="35">
        <v>1289967</v>
      </c>
      <c r="K144" s="35">
        <v>620047</v>
      </c>
      <c r="L144" s="35"/>
      <c r="M144" s="26">
        <v>53000</v>
      </c>
      <c r="N144" s="27"/>
    </row>
    <row r="145" spans="1:14" s="5" customFormat="1" ht="24.75" customHeight="1">
      <c r="A145" s="22"/>
      <c r="B145" s="22"/>
      <c r="C145" s="23"/>
      <c r="D145" s="37" t="s">
        <v>9</v>
      </c>
      <c r="E145" s="35">
        <f>SUM(I145,M145)</f>
        <v>8632</v>
      </c>
      <c r="F145" s="36"/>
      <c r="G145" s="36"/>
      <c r="H145" s="36"/>
      <c r="I145" s="35">
        <f t="shared" si="9"/>
        <v>8632</v>
      </c>
      <c r="J145" s="35"/>
      <c r="K145" s="35">
        <v>8632</v>
      </c>
      <c r="L145" s="35"/>
      <c r="M145" s="26"/>
      <c r="N145" s="27"/>
    </row>
    <row r="146" spans="1:14" s="5" customFormat="1" ht="24.75" customHeight="1">
      <c r="A146" s="22"/>
      <c r="B146" s="22"/>
      <c r="C146" s="23"/>
      <c r="D146" s="37" t="s">
        <v>13</v>
      </c>
      <c r="E146" s="35">
        <f>SUM(I146,M146)</f>
        <v>8632</v>
      </c>
      <c r="F146" s="30"/>
      <c r="G146" s="36"/>
      <c r="H146" s="36"/>
      <c r="I146" s="35">
        <f t="shared" si="9"/>
        <v>8632</v>
      </c>
      <c r="J146" s="35"/>
      <c r="K146" s="35">
        <v>8632</v>
      </c>
      <c r="L146" s="35"/>
      <c r="M146" s="26"/>
      <c r="N146" s="27"/>
    </row>
    <row r="147" spans="1:14" s="5" customFormat="1" ht="24.75" customHeight="1">
      <c r="A147" s="28"/>
      <c r="B147" s="28"/>
      <c r="C147" s="29"/>
      <c r="D147" s="24" t="s">
        <v>14</v>
      </c>
      <c r="E147" s="26">
        <f t="shared" si="8"/>
        <v>1963014</v>
      </c>
      <c r="F147" s="30"/>
      <c r="G147" s="30"/>
      <c r="H147" s="30"/>
      <c r="I147" s="26">
        <f t="shared" si="9"/>
        <v>1910014</v>
      </c>
      <c r="J147" s="26">
        <f>SUM(J144:J145)-J146</f>
        <v>1289967</v>
      </c>
      <c r="K147" s="26">
        <f>SUM(K144:K145)-K146</f>
        <v>620047</v>
      </c>
      <c r="L147" s="26"/>
      <c r="M147" s="26">
        <f>SUM(M144:M145)-M146</f>
        <v>53000</v>
      </c>
      <c r="N147" s="27"/>
    </row>
    <row r="148" spans="1:14" s="5" customFormat="1" ht="24.75" customHeight="1">
      <c r="A148" s="31"/>
      <c r="B148" s="32" t="s">
        <v>76</v>
      </c>
      <c r="C148" s="46" t="s">
        <v>77</v>
      </c>
      <c r="D148" s="37" t="s">
        <v>8</v>
      </c>
      <c r="E148" s="35">
        <f t="shared" si="8"/>
        <v>12945195</v>
      </c>
      <c r="F148" s="36"/>
      <c r="G148" s="36"/>
      <c r="H148" s="36"/>
      <c r="I148" s="35">
        <f t="shared" si="9"/>
        <v>11801576</v>
      </c>
      <c r="J148" s="35">
        <v>9537196</v>
      </c>
      <c r="K148" s="35">
        <v>1956380</v>
      </c>
      <c r="L148" s="35">
        <v>308000</v>
      </c>
      <c r="M148" s="35">
        <v>1143619</v>
      </c>
      <c r="N148" s="27"/>
    </row>
    <row r="149" spans="1:14" s="5" customFormat="1" ht="24.75" customHeight="1">
      <c r="A149" s="22"/>
      <c r="B149" s="22"/>
      <c r="C149" s="23"/>
      <c r="D149" s="37" t="s">
        <v>9</v>
      </c>
      <c r="E149" s="35">
        <f t="shared" si="8"/>
        <v>59200</v>
      </c>
      <c r="F149" s="36"/>
      <c r="G149" s="36"/>
      <c r="H149" s="36"/>
      <c r="I149" s="35">
        <f t="shared" si="9"/>
        <v>59200</v>
      </c>
      <c r="J149" s="35">
        <f>5548+8731</f>
        <v>14279</v>
      </c>
      <c r="K149" s="35">
        <f>15501+2600+900+3615+3916+2000+8900+4289+1000+2200</f>
        <v>44921</v>
      </c>
      <c r="L149" s="35"/>
      <c r="M149" s="26"/>
      <c r="N149" s="27"/>
    </row>
    <row r="150" spans="1:14" s="5" customFormat="1" ht="24.75" customHeight="1">
      <c r="A150" s="22"/>
      <c r="B150" s="22"/>
      <c r="C150" s="23"/>
      <c r="D150" s="37" t="s">
        <v>13</v>
      </c>
      <c r="E150" s="35">
        <f t="shared" si="8"/>
        <v>38899</v>
      </c>
      <c r="F150" s="30"/>
      <c r="G150" s="36"/>
      <c r="H150" s="36"/>
      <c r="I150" s="35">
        <f t="shared" si="9"/>
        <v>24451</v>
      </c>
      <c r="J150" s="35">
        <v>1000</v>
      </c>
      <c r="K150" s="35">
        <f>900+3615+3916+2000+13020</f>
        <v>23451</v>
      </c>
      <c r="L150" s="35"/>
      <c r="M150" s="26">
        <v>14448</v>
      </c>
      <c r="N150" s="27"/>
    </row>
    <row r="151" spans="1:14" s="5" customFormat="1" ht="24.75" customHeight="1">
      <c r="A151" s="28"/>
      <c r="B151" s="28"/>
      <c r="C151" s="29"/>
      <c r="D151" s="24" t="s">
        <v>14</v>
      </c>
      <c r="E151" s="26">
        <f t="shared" si="8"/>
        <v>12965496</v>
      </c>
      <c r="F151" s="30"/>
      <c r="G151" s="30"/>
      <c r="H151" s="30"/>
      <c r="I151" s="26">
        <f t="shared" si="9"/>
        <v>11836325</v>
      </c>
      <c r="J151" s="26">
        <f>SUM(J148,J149)-J150</f>
        <v>9550475</v>
      </c>
      <c r="K151" s="26">
        <f>SUM(K148,K149)-K150</f>
        <v>1977850</v>
      </c>
      <c r="L151" s="26">
        <f>SUM(L148,L149)-L150</f>
        <v>308000</v>
      </c>
      <c r="M151" s="26">
        <f>SUM(M148,M149)-M150</f>
        <v>1129171</v>
      </c>
      <c r="N151" s="27"/>
    </row>
    <row r="152" spans="1:14" s="5" customFormat="1" ht="24.75" customHeight="1">
      <c r="A152" s="31"/>
      <c r="B152" s="32" t="s">
        <v>147</v>
      </c>
      <c r="C152" s="126" t="s">
        <v>148</v>
      </c>
      <c r="D152" s="37" t="s">
        <v>8</v>
      </c>
      <c r="E152" s="35">
        <f t="shared" si="8"/>
        <v>170666</v>
      </c>
      <c r="F152" s="36"/>
      <c r="G152" s="36"/>
      <c r="H152" s="36"/>
      <c r="I152" s="35">
        <f t="shared" si="9"/>
        <v>170666</v>
      </c>
      <c r="J152" s="35">
        <v>166686</v>
      </c>
      <c r="K152" s="35">
        <v>3980</v>
      </c>
      <c r="L152" s="35"/>
      <c r="M152" s="26"/>
      <c r="N152" s="27"/>
    </row>
    <row r="153" spans="1:14" s="5" customFormat="1" ht="24.75" customHeight="1">
      <c r="A153" s="22"/>
      <c r="B153" s="22"/>
      <c r="C153" s="127"/>
      <c r="D153" s="37" t="s">
        <v>9</v>
      </c>
      <c r="E153" s="35">
        <f t="shared" si="8"/>
        <v>68</v>
      </c>
      <c r="F153" s="36"/>
      <c r="G153" s="36"/>
      <c r="H153" s="36"/>
      <c r="I153" s="35">
        <f t="shared" si="9"/>
        <v>68</v>
      </c>
      <c r="J153" s="35"/>
      <c r="K153" s="35">
        <v>68</v>
      </c>
      <c r="L153" s="35"/>
      <c r="M153" s="26"/>
      <c r="N153" s="27"/>
    </row>
    <row r="154" spans="1:14" s="5" customFormat="1" ht="24.75" customHeight="1">
      <c r="A154" s="22"/>
      <c r="B154" s="22"/>
      <c r="C154" s="23"/>
      <c r="D154" s="37" t="s">
        <v>13</v>
      </c>
      <c r="E154" s="35">
        <f t="shared" si="8"/>
        <v>14093</v>
      </c>
      <c r="F154" s="30"/>
      <c r="G154" s="36"/>
      <c r="H154" s="36"/>
      <c r="I154" s="35">
        <f t="shared" si="9"/>
        <v>14093</v>
      </c>
      <c r="J154" s="35">
        <v>14093</v>
      </c>
      <c r="K154" s="35"/>
      <c r="L154" s="35"/>
      <c r="M154" s="26"/>
      <c r="N154" s="27"/>
    </row>
    <row r="155" spans="1:14" s="5" customFormat="1" ht="24.75" customHeight="1">
      <c r="A155" s="28"/>
      <c r="B155" s="28"/>
      <c r="C155" s="29"/>
      <c r="D155" s="24" t="s">
        <v>14</v>
      </c>
      <c r="E155" s="26">
        <f aca="true" t="shared" si="10" ref="E155:E160">SUM(I155,M155)</f>
        <v>156641</v>
      </c>
      <c r="F155" s="30"/>
      <c r="G155" s="30"/>
      <c r="H155" s="30"/>
      <c r="I155" s="26">
        <f>SUM(J155,K155,L155)</f>
        <v>156641</v>
      </c>
      <c r="J155" s="26">
        <f>SUM(J152,J153,)-J154</f>
        <v>152593</v>
      </c>
      <c r="K155" s="26">
        <f>SUM(K152,K153,)-K154</f>
        <v>4048</v>
      </c>
      <c r="L155" s="26"/>
      <c r="M155" s="26"/>
      <c r="N155" s="27"/>
    </row>
    <row r="156" spans="1:14" s="5" customFormat="1" ht="24.75" customHeight="1">
      <c r="A156" s="31"/>
      <c r="B156" s="32" t="s">
        <v>78</v>
      </c>
      <c r="C156" s="126" t="s">
        <v>79</v>
      </c>
      <c r="D156" s="37" t="s">
        <v>8</v>
      </c>
      <c r="E156" s="35">
        <f t="shared" si="10"/>
        <v>70000</v>
      </c>
      <c r="F156" s="36"/>
      <c r="G156" s="36"/>
      <c r="H156" s="36"/>
      <c r="I156" s="35">
        <f>SUM(J156,K156,L156)</f>
        <v>70000</v>
      </c>
      <c r="J156" s="35"/>
      <c r="K156" s="35">
        <v>70000</v>
      </c>
      <c r="L156" s="35"/>
      <c r="M156" s="26"/>
      <c r="N156" s="27"/>
    </row>
    <row r="157" spans="1:14" s="5" customFormat="1" ht="24.75" customHeight="1">
      <c r="A157" s="22"/>
      <c r="B157" s="22"/>
      <c r="C157" s="127"/>
      <c r="D157" s="37" t="s">
        <v>9</v>
      </c>
      <c r="E157" s="35"/>
      <c r="F157" s="36"/>
      <c r="G157" s="36"/>
      <c r="H157" s="36"/>
      <c r="I157" s="35"/>
      <c r="J157" s="35"/>
      <c r="K157" s="35"/>
      <c r="L157" s="35"/>
      <c r="M157" s="26"/>
      <c r="N157" s="27"/>
    </row>
    <row r="158" spans="1:14" s="5" customFormat="1" ht="24.75" customHeight="1">
      <c r="A158" s="22"/>
      <c r="B158" s="22"/>
      <c r="C158" s="23"/>
      <c r="D158" s="37" t="s">
        <v>13</v>
      </c>
      <c r="E158" s="35"/>
      <c r="F158" s="36"/>
      <c r="G158" s="36"/>
      <c r="H158" s="36"/>
      <c r="I158" s="35"/>
      <c r="J158" s="35"/>
      <c r="K158" s="35"/>
      <c r="L158" s="35"/>
      <c r="M158" s="26"/>
      <c r="N158" s="27"/>
    </row>
    <row r="159" spans="1:14" s="5" customFormat="1" ht="24.75" customHeight="1">
      <c r="A159" s="22"/>
      <c r="B159" s="22"/>
      <c r="C159" s="23"/>
      <c r="D159" s="37" t="s">
        <v>14</v>
      </c>
      <c r="E159" s="35">
        <f t="shared" si="10"/>
        <v>70000</v>
      </c>
      <c r="F159" s="36"/>
      <c r="G159" s="36"/>
      <c r="H159" s="36"/>
      <c r="I159" s="35">
        <f>SUM(J159,K159,L159)</f>
        <v>70000</v>
      </c>
      <c r="J159" s="35"/>
      <c r="K159" s="35">
        <f>SUM(K156,K157,)-K158</f>
        <v>70000</v>
      </c>
      <c r="L159" s="35"/>
      <c r="M159" s="26"/>
      <c r="N159" s="27"/>
    </row>
    <row r="160" spans="1:14" s="5" customFormat="1" ht="24.75" customHeight="1">
      <c r="A160" s="31"/>
      <c r="B160" s="32" t="s">
        <v>80</v>
      </c>
      <c r="C160" s="46" t="s">
        <v>16</v>
      </c>
      <c r="D160" s="37" t="s">
        <v>8</v>
      </c>
      <c r="E160" s="35">
        <f t="shared" si="10"/>
        <v>93660</v>
      </c>
      <c r="F160" s="36"/>
      <c r="G160" s="36"/>
      <c r="H160" s="36"/>
      <c r="I160" s="35">
        <f>SUM(J160:K160)</f>
        <v>93660</v>
      </c>
      <c r="J160" s="35"/>
      <c r="K160" s="35">
        <v>93660</v>
      </c>
      <c r="L160" s="35"/>
      <c r="M160" s="26"/>
      <c r="N160" s="27"/>
    </row>
    <row r="161" spans="1:14" s="5" customFormat="1" ht="24.75" customHeight="1">
      <c r="A161" s="22"/>
      <c r="B161" s="22"/>
      <c r="C161" s="23"/>
      <c r="D161" s="37" t="s">
        <v>9</v>
      </c>
      <c r="E161" s="35"/>
      <c r="F161" s="36"/>
      <c r="G161" s="36"/>
      <c r="H161" s="36"/>
      <c r="I161" s="35"/>
      <c r="J161" s="35"/>
      <c r="K161" s="35"/>
      <c r="L161" s="35"/>
      <c r="M161" s="26"/>
      <c r="N161" s="27"/>
    </row>
    <row r="162" spans="1:14" s="5" customFormat="1" ht="24.75" customHeight="1">
      <c r="A162" s="22"/>
      <c r="B162" s="22"/>
      <c r="C162" s="23"/>
      <c r="D162" s="37" t="s">
        <v>13</v>
      </c>
      <c r="E162" s="35"/>
      <c r="F162" s="30"/>
      <c r="G162" s="36"/>
      <c r="H162" s="36"/>
      <c r="I162" s="35"/>
      <c r="J162" s="35"/>
      <c r="K162" s="35"/>
      <c r="L162" s="35"/>
      <c r="M162" s="26"/>
      <c r="N162" s="27"/>
    </row>
    <row r="163" spans="1:14" s="5" customFormat="1" ht="24.75" customHeight="1">
      <c r="A163" s="28"/>
      <c r="B163" s="28"/>
      <c r="C163" s="29"/>
      <c r="D163" s="24" t="s">
        <v>14</v>
      </c>
      <c r="E163" s="26">
        <f>SUM(I163,M163)</f>
        <v>93660</v>
      </c>
      <c r="F163" s="38"/>
      <c r="G163" s="30"/>
      <c r="H163" s="30"/>
      <c r="I163" s="26">
        <f>SUM(J163,K163,L163)</f>
        <v>93660</v>
      </c>
      <c r="J163" s="26"/>
      <c r="K163" s="26">
        <f>SUM(K160,K161)-K162</f>
        <v>93660</v>
      </c>
      <c r="L163" s="26"/>
      <c r="M163" s="26"/>
      <c r="N163" s="27"/>
    </row>
    <row r="164" spans="1:14" s="5" customFormat="1" ht="24.75" customHeight="1">
      <c r="A164" s="31" t="s">
        <v>158</v>
      </c>
      <c r="B164" s="32"/>
      <c r="C164" s="47" t="s">
        <v>159</v>
      </c>
      <c r="D164" s="37" t="s">
        <v>8</v>
      </c>
      <c r="E164" s="38">
        <f>SUM(I164)</f>
        <v>26932</v>
      </c>
      <c r="F164" s="38"/>
      <c r="G164" s="38"/>
      <c r="H164" s="38"/>
      <c r="I164" s="38">
        <f>SUM(J164:L164)</f>
        <v>26932</v>
      </c>
      <c r="J164" s="38"/>
      <c r="K164" s="38">
        <f>SUM(K168)</f>
        <v>26932</v>
      </c>
      <c r="L164" s="38"/>
      <c r="M164" s="38"/>
      <c r="N164" s="27"/>
    </row>
    <row r="165" spans="1:14" s="5" customFormat="1" ht="24.75" customHeight="1">
      <c r="A165" s="22"/>
      <c r="B165" s="22"/>
      <c r="C165" s="23"/>
      <c r="D165" s="37" t="s">
        <v>9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27"/>
    </row>
    <row r="166" spans="1:14" s="5" customFormat="1" ht="24.75" customHeight="1">
      <c r="A166" s="22"/>
      <c r="B166" s="22"/>
      <c r="C166" s="23"/>
      <c r="D166" s="37" t="s">
        <v>13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27"/>
    </row>
    <row r="167" spans="1:14" s="5" customFormat="1" ht="24.75" customHeight="1">
      <c r="A167" s="22"/>
      <c r="B167" s="22"/>
      <c r="C167" s="23"/>
      <c r="D167" s="37" t="s">
        <v>14</v>
      </c>
      <c r="E167" s="38">
        <f>SUM(I167)</f>
        <v>26932</v>
      </c>
      <c r="F167" s="36"/>
      <c r="G167" s="38"/>
      <c r="H167" s="38"/>
      <c r="I167" s="38">
        <f>SUM(J167:L167)</f>
        <v>26932</v>
      </c>
      <c r="J167" s="38"/>
      <c r="K167" s="38">
        <f>SUM(K171)</f>
        <v>26932</v>
      </c>
      <c r="L167" s="38"/>
      <c r="M167" s="38"/>
      <c r="N167" s="27"/>
    </row>
    <row r="168" spans="1:14" s="5" customFormat="1" ht="24.75" customHeight="1">
      <c r="A168" s="31"/>
      <c r="B168" s="32" t="s">
        <v>160</v>
      </c>
      <c r="C168" s="130" t="s">
        <v>161</v>
      </c>
      <c r="D168" s="37" t="s">
        <v>8</v>
      </c>
      <c r="E168" s="35">
        <f>SUM(I168)</f>
        <v>26932</v>
      </c>
      <c r="F168" s="36"/>
      <c r="G168" s="36"/>
      <c r="H168" s="36"/>
      <c r="I168" s="35">
        <f>SUM(J168:L168)</f>
        <v>26932</v>
      </c>
      <c r="J168" s="35"/>
      <c r="K168" s="35">
        <v>26932</v>
      </c>
      <c r="L168" s="35"/>
      <c r="M168" s="26"/>
      <c r="N168" s="27"/>
    </row>
    <row r="169" spans="1:14" s="5" customFormat="1" ht="24.75" customHeight="1">
      <c r="A169" s="22"/>
      <c r="B169" s="22"/>
      <c r="C169" s="131"/>
      <c r="D169" s="37" t="s">
        <v>9</v>
      </c>
      <c r="E169" s="35"/>
      <c r="F169" s="36"/>
      <c r="G169" s="36"/>
      <c r="H169" s="36"/>
      <c r="I169" s="35"/>
      <c r="J169" s="35"/>
      <c r="K169" s="35"/>
      <c r="L169" s="35"/>
      <c r="M169" s="26"/>
      <c r="N169" s="27"/>
    </row>
    <row r="170" spans="1:14" s="5" customFormat="1" ht="24.75" customHeight="1">
      <c r="A170" s="22"/>
      <c r="B170" s="22"/>
      <c r="C170" s="131"/>
      <c r="D170" s="37" t="s">
        <v>13</v>
      </c>
      <c r="E170" s="35"/>
      <c r="F170" s="30"/>
      <c r="G170" s="36"/>
      <c r="H170" s="36"/>
      <c r="I170" s="35"/>
      <c r="J170" s="35"/>
      <c r="K170" s="35"/>
      <c r="L170" s="35"/>
      <c r="M170" s="26"/>
      <c r="N170" s="27"/>
    </row>
    <row r="171" spans="1:14" s="5" customFormat="1" ht="24.75" customHeight="1">
      <c r="A171" s="28"/>
      <c r="B171" s="28"/>
      <c r="C171" s="132"/>
      <c r="D171" s="24" t="s">
        <v>14</v>
      </c>
      <c r="E171" s="26">
        <f>SUM(I171)</f>
        <v>26932</v>
      </c>
      <c r="F171" s="25"/>
      <c r="G171" s="30"/>
      <c r="H171" s="30"/>
      <c r="I171" s="26">
        <f>SUM(J171:L171)</f>
        <v>26932</v>
      </c>
      <c r="J171" s="26"/>
      <c r="K171" s="26">
        <f>SUM(K168:K169)-K170</f>
        <v>26932</v>
      </c>
      <c r="L171" s="26"/>
      <c r="M171" s="26"/>
      <c r="N171" s="27"/>
    </row>
    <row r="172" spans="1:14" s="5" customFormat="1" ht="24.75" customHeight="1">
      <c r="A172" s="31" t="s">
        <v>81</v>
      </c>
      <c r="B172" s="32"/>
      <c r="C172" s="47" t="s">
        <v>17</v>
      </c>
      <c r="D172" s="37" t="s">
        <v>8</v>
      </c>
      <c r="E172" s="38">
        <f>SUM(E176,E180,E184,E188)</f>
        <v>1130928</v>
      </c>
      <c r="F172" s="38">
        <f>SUM(F176,F180,F184,F188)</f>
        <v>920128</v>
      </c>
      <c r="G172" s="38"/>
      <c r="H172" s="38"/>
      <c r="I172" s="38">
        <f>SUM(I176,I180,I184,I188)</f>
        <v>1130928</v>
      </c>
      <c r="J172" s="38"/>
      <c r="K172" s="38">
        <f>SUM(K176,K180,K184,K188)</f>
        <v>920428</v>
      </c>
      <c r="L172" s="38">
        <f>SUM(L176,L180,L184,L188)</f>
        <v>210500</v>
      </c>
      <c r="M172" s="38"/>
      <c r="N172" s="27"/>
    </row>
    <row r="173" spans="1:14" s="5" customFormat="1" ht="24.75" customHeight="1">
      <c r="A173" s="22"/>
      <c r="B173" s="22"/>
      <c r="C173" s="23"/>
      <c r="D173" s="37" t="s">
        <v>9</v>
      </c>
      <c r="E173" s="38">
        <f>SUM(E177,E181,E185,E189)</f>
        <v>3542</v>
      </c>
      <c r="F173" s="38"/>
      <c r="G173" s="38"/>
      <c r="H173" s="38"/>
      <c r="I173" s="38">
        <f>SUM(I177,I181,I185,I189)</f>
        <v>3542</v>
      </c>
      <c r="J173" s="38"/>
      <c r="K173" s="38">
        <f>SUM(K177,K181,K185,K189)</f>
        <v>542</v>
      </c>
      <c r="L173" s="38">
        <f>SUM(L177,L181,L185,L189)</f>
        <v>3000</v>
      </c>
      <c r="M173" s="38"/>
      <c r="N173" s="27"/>
    </row>
    <row r="174" spans="1:14" s="5" customFormat="1" ht="24.75" customHeight="1">
      <c r="A174" s="22"/>
      <c r="B174" s="22"/>
      <c r="C174" s="23"/>
      <c r="D174" s="37" t="s">
        <v>13</v>
      </c>
      <c r="E174" s="38">
        <f>SUM(E178,E182,E186,E190)</f>
        <v>542</v>
      </c>
      <c r="F174" s="38"/>
      <c r="G174" s="38"/>
      <c r="H174" s="38"/>
      <c r="I174" s="38">
        <f>SUM(I178,I182,I186,I190)</f>
        <v>542</v>
      </c>
      <c r="J174" s="38"/>
      <c r="K174" s="38">
        <f>SUM(K178,K182,K186,K190)</f>
        <v>542</v>
      </c>
      <c r="L174" s="38"/>
      <c r="M174" s="38"/>
      <c r="N174" s="27"/>
    </row>
    <row r="175" spans="1:14" s="5" customFormat="1" ht="24.75" customHeight="1">
      <c r="A175" s="22"/>
      <c r="B175" s="22"/>
      <c r="C175" s="23"/>
      <c r="D175" s="37" t="s">
        <v>14</v>
      </c>
      <c r="E175" s="38">
        <f>SUM(E179,E183,E187,E191)</f>
        <v>1133928</v>
      </c>
      <c r="F175" s="38">
        <f>SUM(F179,F183,F187,F191)</f>
        <v>920128</v>
      </c>
      <c r="G175" s="38"/>
      <c r="H175" s="38"/>
      <c r="I175" s="38">
        <f>SUM(J175:L175)</f>
        <v>1133928</v>
      </c>
      <c r="J175" s="38"/>
      <c r="K175" s="38">
        <f>SUM(K179,K183,K187,K191)</f>
        <v>920428</v>
      </c>
      <c r="L175" s="38">
        <f>SUM(L179,L183,L187,L191)</f>
        <v>213500</v>
      </c>
      <c r="M175" s="38"/>
      <c r="N175" s="27"/>
    </row>
    <row r="176" spans="1:13" s="5" customFormat="1" ht="24.75" customHeight="1">
      <c r="A176" s="18"/>
      <c r="B176" s="84" t="s">
        <v>138</v>
      </c>
      <c r="C176" s="133" t="s">
        <v>139</v>
      </c>
      <c r="D176" s="85" t="s">
        <v>8</v>
      </c>
      <c r="E176" s="35">
        <f>SUM(I176)</f>
        <v>210500</v>
      </c>
      <c r="F176" s="87"/>
      <c r="G176" s="87"/>
      <c r="H176" s="87"/>
      <c r="I176" s="86">
        <f>SUM(J176:L176)</f>
        <v>210500</v>
      </c>
      <c r="J176" s="86"/>
      <c r="K176" s="86"/>
      <c r="L176" s="86">
        <v>210500</v>
      </c>
      <c r="M176" s="88"/>
    </row>
    <row r="177" spans="1:13" s="5" customFormat="1" ht="24.75" customHeight="1">
      <c r="A177" s="89"/>
      <c r="B177" s="89"/>
      <c r="C177" s="134"/>
      <c r="D177" s="85" t="s">
        <v>9</v>
      </c>
      <c r="E177" s="35">
        <f>SUM(I177)</f>
        <v>3000</v>
      </c>
      <c r="F177" s="87"/>
      <c r="G177" s="87"/>
      <c r="H177" s="87"/>
      <c r="I177" s="86">
        <f>SUM(J177:L177)</f>
        <v>3000</v>
      </c>
      <c r="J177" s="86"/>
      <c r="K177" s="86"/>
      <c r="L177" s="86">
        <v>3000</v>
      </c>
      <c r="M177" s="88"/>
    </row>
    <row r="178" spans="1:13" s="5" customFormat="1" ht="24.75" customHeight="1">
      <c r="A178" s="89"/>
      <c r="B178" s="89"/>
      <c r="C178" s="134"/>
      <c r="D178" s="85" t="s">
        <v>13</v>
      </c>
      <c r="E178" s="86"/>
      <c r="F178" s="90"/>
      <c r="G178" s="87"/>
      <c r="H178" s="87"/>
      <c r="I178" s="86"/>
      <c r="J178" s="86"/>
      <c r="K178" s="86"/>
      <c r="L178" s="86"/>
      <c r="M178" s="88"/>
    </row>
    <row r="179" spans="1:13" s="5" customFormat="1" ht="24.75" customHeight="1">
      <c r="A179" s="91"/>
      <c r="B179" s="91"/>
      <c r="C179" s="135"/>
      <c r="D179" s="21" t="s">
        <v>14</v>
      </c>
      <c r="E179" s="88">
        <f>SUM(E176:E177)-E178</f>
        <v>213500</v>
      </c>
      <c r="F179" s="90"/>
      <c r="G179" s="90"/>
      <c r="H179" s="90"/>
      <c r="I179" s="88">
        <f>SUM(J179:L179)</f>
        <v>213500</v>
      </c>
      <c r="J179" s="88"/>
      <c r="K179" s="88"/>
      <c r="L179" s="88">
        <f>SUM(L176:L177)</f>
        <v>213500</v>
      </c>
      <c r="M179" s="88"/>
    </row>
    <row r="180" spans="1:14" s="5" customFormat="1" ht="24.75" customHeight="1">
      <c r="A180" s="31"/>
      <c r="B180" s="32" t="s">
        <v>82</v>
      </c>
      <c r="C180" s="130" t="s">
        <v>83</v>
      </c>
      <c r="D180" s="37" t="s">
        <v>8</v>
      </c>
      <c r="E180" s="35">
        <f>SUM(I180)</f>
        <v>873128</v>
      </c>
      <c r="F180" s="36">
        <v>873128</v>
      </c>
      <c r="G180" s="36"/>
      <c r="H180" s="36"/>
      <c r="I180" s="35">
        <f>SUM(J180:K180)</f>
        <v>873128</v>
      </c>
      <c r="J180" s="35"/>
      <c r="K180" s="35">
        <v>873128</v>
      </c>
      <c r="L180" s="35"/>
      <c r="M180" s="26"/>
      <c r="N180" s="27"/>
    </row>
    <row r="181" spans="1:14" s="5" customFormat="1" ht="24.75" customHeight="1">
      <c r="A181" s="22"/>
      <c r="B181" s="22"/>
      <c r="C181" s="131"/>
      <c r="D181" s="37" t="s">
        <v>9</v>
      </c>
      <c r="E181" s="35">
        <f>SUM(I181)</f>
        <v>542</v>
      </c>
      <c r="F181" s="36"/>
      <c r="G181" s="36"/>
      <c r="H181" s="36"/>
      <c r="I181" s="35">
        <f>SUM(J181:K181)</f>
        <v>542</v>
      </c>
      <c r="J181" s="35"/>
      <c r="K181" s="35">
        <v>542</v>
      </c>
      <c r="L181" s="35"/>
      <c r="M181" s="26"/>
      <c r="N181" s="27"/>
    </row>
    <row r="182" spans="1:14" s="5" customFormat="1" ht="24.75" customHeight="1">
      <c r="A182" s="22"/>
      <c r="B182" s="22"/>
      <c r="C182" s="131"/>
      <c r="D182" s="37" t="s">
        <v>13</v>
      </c>
      <c r="E182" s="35">
        <f>SUM(I182)</f>
        <v>542</v>
      </c>
      <c r="F182" s="30"/>
      <c r="G182" s="36"/>
      <c r="H182" s="36"/>
      <c r="I182" s="35">
        <f>SUM(J182:K182)</f>
        <v>542</v>
      </c>
      <c r="J182" s="35"/>
      <c r="K182" s="35">
        <v>542</v>
      </c>
      <c r="L182" s="35"/>
      <c r="M182" s="26"/>
      <c r="N182" s="27"/>
    </row>
    <row r="183" spans="1:14" s="5" customFormat="1" ht="24.75" customHeight="1">
      <c r="A183" s="28"/>
      <c r="B183" s="28"/>
      <c r="C183" s="132"/>
      <c r="D183" s="24" t="s">
        <v>14</v>
      </c>
      <c r="E183" s="26">
        <f>SUM(E180,E181)-E182</f>
        <v>873128</v>
      </c>
      <c r="F183" s="30">
        <f>SUM(F180,F181)-F182</f>
        <v>873128</v>
      </c>
      <c r="G183" s="30"/>
      <c r="H183" s="30"/>
      <c r="I183" s="26">
        <f>SUM(K183)</f>
        <v>873128</v>
      </c>
      <c r="J183" s="26"/>
      <c r="K183" s="26">
        <f>SUM(K180,K181)-K182</f>
        <v>873128</v>
      </c>
      <c r="L183" s="26"/>
      <c r="M183" s="26"/>
      <c r="N183" s="27"/>
    </row>
    <row r="184" spans="1:13" s="5" customFormat="1" ht="24.75" customHeight="1">
      <c r="A184" s="18"/>
      <c r="B184" s="84" t="s">
        <v>143</v>
      </c>
      <c r="C184" s="133" t="s">
        <v>144</v>
      </c>
      <c r="D184" s="85" t="s">
        <v>8</v>
      </c>
      <c r="E184" s="35">
        <f>SUM(I184)</f>
        <v>47000</v>
      </c>
      <c r="F184" s="87">
        <v>47000</v>
      </c>
      <c r="G184" s="87"/>
      <c r="H184" s="87"/>
      <c r="I184" s="86">
        <f>SUM(J184:L184)</f>
        <v>47000</v>
      </c>
      <c r="J184" s="86"/>
      <c r="K184" s="86">
        <v>47000</v>
      </c>
      <c r="L184" s="86"/>
      <c r="M184" s="88"/>
    </row>
    <row r="185" spans="1:13" s="5" customFormat="1" ht="24.75" customHeight="1">
      <c r="A185" s="89"/>
      <c r="B185" s="89"/>
      <c r="C185" s="134"/>
      <c r="D185" s="85" t="s">
        <v>9</v>
      </c>
      <c r="E185" s="86"/>
      <c r="F185" s="87"/>
      <c r="G185" s="87"/>
      <c r="H185" s="87"/>
      <c r="I185" s="86"/>
      <c r="J185" s="86"/>
      <c r="K185" s="86"/>
      <c r="L185" s="86"/>
      <c r="M185" s="88"/>
    </row>
    <row r="186" spans="1:13" s="5" customFormat="1" ht="24.75" customHeight="1">
      <c r="A186" s="89"/>
      <c r="B186" s="89"/>
      <c r="C186" s="134"/>
      <c r="D186" s="85" t="s">
        <v>13</v>
      </c>
      <c r="E186" s="86"/>
      <c r="F186" s="90"/>
      <c r="G186" s="87"/>
      <c r="H186" s="87"/>
      <c r="I186" s="86"/>
      <c r="J186" s="86"/>
      <c r="K186" s="86"/>
      <c r="L186" s="86"/>
      <c r="M186" s="88"/>
    </row>
    <row r="187" spans="1:13" s="5" customFormat="1" ht="24.75" customHeight="1">
      <c r="A187" s="91"/>
      <c r="B187" s="91"/>
      <c r="C187" s="135"/>
      <c r="D187" s="21" t="s">
        <v>14</v>
      </c>
      <c r="E187" s="88">
        <f>SUM(E184,E185)-E186</f>
        <v>47000</v>
      </c>
      <c r="F187" s="87">
        <f>SUM(F184:F185)</f>
        <v>47000</v>
      </c>
      <c r="G187" s="90"/>
      <c r="H187" s="90"/>
      <c r="I187" s="88">
        <f>SUM(K187)</f>
        <v>47000</v>
      </c>
      <c r="J187" s="88"/>
      <c r="K187" s="88">
        <f>SUM(K184,K185)-K186</f>
        <v>47000</v>
      </c>
      <c r="L187" s="88"/>
      <c r="M187" s="88"/>
    </row>
    <row r="188" spans="1:14" s="5" customFormat="1" ht="24.75" customHeight="1">
      <c r="A188" s="31"/>
      <c r="B188" s="32" t="s">
        <v>135</v>
      </c>
      <c r="C188" s="130" t="s">
        <v>136</v>
      </c>
      <c r="D188" s="37" t="s">
        <v>8</v>
      </c>
      <c r="E188" s="35">
        <f>SUM(I188)</f>
        <v>300</v>
      </c>
      <c r="F188" s="38"/>
      <c r="G188" s="36"/>
      <c r="H188" s="36"/>
      <c r="I188" s="35">
        <f>SUM(J188:K188)</f>
        <v>300</v>
      </c>
      <c r="J188" s="35"/>
      <c r="K188" s="35">
        <v>300</v>
      </c>
      <c r="L188" s="35"/>
      <c r="M188" s="26"/>
      <c r="N188" s="27"/>
    </row>
    <row r="189" spans="1:14" s="5" customFormat="1" ht="24.75" customHeight="1">
      <c r="A189" s="22"/>
      <c r="B189" s="22"/>
      <c r="C189" s="131"/>
      <c r="D189" s="37" t="s">
        <v>9</v>
      </c>
      <c r="E189" s="35"/>
      <c r="F189" s="36"/>
      <c r="G189" s="36"/>
      <c r="H189" s="36"/>
      <c r="I189" s="35"/>
      <c r="J189" s="35"/>
      <c r="K189" s="35"/>
      <c r="L189" s="35"/>
      <c r="M189" s="26"/>
      <c r="N189" s="27"/>
    </row>
    <row r="190" spans="1:14" s="5" customFormat="1" ht="24.75" customHeight="1">
      <c r="A190" s="22"/>
      <c r="B190" s="22"/>
      <c r="C190" s="131"/>
      <c r="D190" s="37" t="s">
        <v>13</v>
      </c>
      <c r="E190" s="35"/>
      <c r="F190" s="30"/>
      <c r="G190" s="36"/>
      <c r="H190" s="36"/>
      <c r="I190" s="35"/>
      <c r="J190" s="35"/>
      <c r="K190" s="35"/>
      <c r="L190" s="35"/>
      <c r="M190" s="26"/>
      <c r="N190" s="27"/>
    </row>
    <row r="191" spans="1:14" s="5" customFormat="1" ht="24.75" customHeight="1">
      <c r="A191" s="28"/>
      <c r="B191" s="28"/>
      <c r="C191" s="132"/>
      <c r="D191" s="24" t="s">
        <v>14</v>
      </c>
      <c r="E191" s="26">
        <f>SUM(E188,E189)-E190</f>
        <v>300</v>
      </c>
      <c r="F191" s="38"/>
      <c r="G191" s="30"/>
      <c r="H191" s="30"/>
      <c r="I191" s="26">
        <f>SUM(K191)</f>
        <v>300</v>
      </c>
      <c r="J191" s="26"/>
      <c r="K191" s="26">
        <f>SUM(K188,K189)-K190</f>
        <v>300</v>
      </c>
      <c r="L191" s="26"/>
      <c r="M191" s="26"/>
      <c r="N191" s="27"/>
    </row>
    <row r="192" spans="1:14" s="5" customFormat="1" ht="24.75" customHeight="1">
      <c r="A192" s="31" t="s">
        <v>127</v>
      </c>
      <c r="B192" s="32"/>
      <c r="C192" s="47" t="s">
        <v>128</v>
      </c>
      <c r="D192" s="37" t="s">
        <v>8</v>
      </c>
      <c r="E192" s="38">
        <f>SUM(I192,M192)</f>
        <v>2692802</v>
      </c>
      <c r="F192" s="38">
        <v>7444</v>
      </c>
      <c r="G192" s="38"/>
      <c r="H192" s="38"/>
      <c r="I192" s="38">
        <f aca="true" t="shared" si="11" ref="I192:I198">SUM(J192:L192)</f>
        <v>2692802</v>
      </c>
      <c r="J192" s="38">
        <f>SUM(J196,J200,J204,J208,J216,J220,J224)</f>
        <v>875448</v>
      </c>
      <c r="K192" s="38">
        <f>SUM(K196,K200,K204,K208,K212,K216,K220,K224)</f>
        <v>1642436</v>
      </c>
      <c r="L192" s="38">
        <f>SUM(L196,L200,L204,L208,L216,L220,L224)</f>
        <v>174918</v>
      </c>
      <c r="M192" s="38"/>
      <c r="N192" s="27"/>
    </row>
    <row r="193" spans="1:14" s="5" customFormat="1" ht="24.75" customHeight="1">
      <c r="A193" s="22"/>
      <c r="B193" s="22"/>
      <c r="C193" s="23"/>
      <c r="D193" s="37" t="s">
        <v>9</v>
      </c>
      <c r="E193" s="38">
        <f>SUM(I193,M193)</f>
        <v>18144</v>
      </c>
      <c r="F193" s="38"/>
      <c r="G193" s="38"/>
      <c r="H193" s="38"/>
      <c r="I193" s="38">
        <f t="shared" si="11"/>
        <v>18144</v>
      </c>
      <c r="J193" s="38">
        <f>SUM(J197,J201,J205,J209,J217,J221,J225)</f>
        <v>14637</v>
      </c>
      <c r="K193" s="38">
        <f>SUM(K197,K201,K205,K209,K213,K217,K221,K225)</f>
        <v>3507</v>
      </c>
      <c r="L193" s="38"/>
      <c r="M193" s="38"/>
      <c r="N193" s="27"/>
    </row>
    <row r="194" spans="1:14" s="5" customFormat="1" ht="24.75" customHeight="1">
      <c r="A194" s="22"/>
      <c r="B194" s="22"/>
      <c r="C194" s="23"/>
      <c r="D194" s="37" t="s">
        <v>13</v>
      </c>
      <c r="E194" s="38">
        <f>SUM(I194,M194)</f>
        <v>18144</v>
      </c>
      <c r="F194" s="38"/>
      <c r="G194" s="38"/>
      <c r="H194" s="38"/>
      <c r="I194" s="38">
        <f t="shared" si="11"/>
        <v>18144</v>
      </c>
      <c r="J194" s="38">
        <f>SUM(J198,J202,J206,J210,J218,J222,J226)</f>
        <v>8668</v>
      </c>
      <c r="K194" s="38">
        <f>SUM(K198,K202,K206,K210,K214,K218,K222,K226)</f>
        <v>9476</v>
      </c>
      <c r="L194" s="38"/>
      <c r="M194" s="38"/>
      <c r="N194" s="27"/>
    </row>
    <row r="195" spans="1:14" s="5" customFormat="1" ht="24.75" customHeight="1">
      <c r="A195" s="22"/>
      <c r="B195" s="22"/>
      <c r="C195" s="23"/>
      <c r="D195" s="37" t="s">
        <v>14</v>
      </c>
      <c r="E195" s="38">
        <f>SUM(I195,M195)</f>
        <v>2692802</v>
      </c>
      <c r="F195" s="92">
        <f>SUM(F192)</f>
        <v>7444</v>
      </c>
      <c r="G195" s="38"/>
      <c r="H195" s="38"/>
      <c r="I195" s="38">
        <f t="shared" si="11"/>
        <v>2692802</v>
      </c>
      <c r="J195" s="38">
        <f>SUM(J199,J203,J211,J219,J223,J227)</f>
        <v>881417</v>
      </c>
      <c r="K195" s="38">
        <f>SUM(K199,K203,K207,K211,K215,K219,K223,K227)</f>
        <v>1636467</v>
      </c>
      <c r="L195" s="38">
        <f>SUM(L199,L203,L207,L211,L219,L223,L227)</f>
        <v>174918</v>
      </c>
      <c r="M195" s="38"/>
      <c r="N195" s="27"/>
    </row>
    <row r="196" spans="1:14" s="5" customFormat="1" ht="24.75" customHeight="1">
      <c r="A196" s="31"/>
      <c r="B196" s="32" t="s">
        <v>129</v>
      </c>
      <c r="C196" s="126" t="s">
        <v>119</v>
      </c>
      <c r="D196" s="37" t="s">
        <v>8</v>
      </c>
      <c r="E196" s="35">
        <f>SUM(M196,I196)</f>
        <v>1447146</v>
      </c>
      <c r="F196" s="36"/>
      <c r="G196" s="36"/>
      <c r="H196" s="36"/>
      <c r="I196" s="35">
        <f t="shared" si="11"/>
        <v>1447146</v>
      </c>
      <c r="J196" s="35">
        <v>673445</v>
      </c>
      <c r="K196" s="35">
        <v>622874</v>
      </c>
      <c r="L196" s="35">
        <v>150827</v>
      </c>
      <c r="M196" s="26"/>
      <c r="N196" s="27"/>
    </row>
    <row r="197" spans="1:14" s="5" customFormat="1" ht="24.75" customHeight="1">
      <c r="A197" s="22"/>
      <c r="B197" s="22"/>
      <c r="C197" s="127"/>
      <c r="D197" s="37" t="s">
        <v>9</v>
      </c>
      <c r="E197" s="35">
        <f>SUM(M197,I197)</f>
        <v>16054</v>
      </c>
      <c r="F197" s="36"/>
      <c r="G197" s="36"/>
      <c r="H197" s="36"/>
      <c r="I197" s="35">
        <f t="shared" si="11"/>
        <v>16054</v>
      </c>
      <c r="J197" s="35">
        <f>293+1598+1150+1506+8000</f>
        <v>12547</v>
      </c>
      <c r="K197" s="35">
        <f>1143+809+637+668+250</f>
        <v>3507</v>
      </c>
      <c r="L197" s="35"/>
      <c r="M197" s="26"/>
      <c r="N197" s="27"/>
    </row>
    <row r="198" spans="1:14" s="5" customFormat="1" ht="24.75" customHeight="1">
      <c r="A198" s="22"/>
      <c r="B198" s="22"/>
      <c r="C198" s="23"/>
      <c r="D198" s="37" t="s">
        <v>13</v>
      </c>
      <c r="E198" s="35">
        <f>SUM(M198,I198)</f>
        <v>16054</v>
      </c>
      <c r="F198" s="30"/>
      <c r="G198" s="36"/>
      <c r="H198" s="36"/>
      <c r="I198" s="35">
        <f t="shared" si="11"/>
        <v>16054</v>
      </c>
      <c r="J198" s="35">
        <f>668+8000</f>
        <v>8668</v>
      </c>
      <c r="K198" s="35">
        <f>1143+809+930+1150+1506+1598+250</f>
        <v>7386</v>
      </c>
      <c r="L198" s="35"/>
      <c r="M198" s="26"/>
      <c r="N198" s="27"/>
    </row>
    <row r="199" spans="1:14" s="5" customFormat="1" ht="24.75" customHeight="1">
      <c r="A199" s="28"/>
      <c r="B199" s="28"/>
      <c r="C199" s="29"/>
      <c r="D199" s="24" t="s">
        <v>14</v>
      </c>
      <c r="E199" s="26">
        <f>SUM(E196,E197)-E198</f>
        <v>1447146</v>
      </c>
      <c r="F199" s="30"/>
      <c r="G199" s="30"/>
      <c r="H199" s="30"/>
      <c r="I199" s="26">
        <f>SUM(I196,I197)-I198</f>
        <v>1447146</v>
      </c>
      <c r="J199" s="26">
        <f>SUM(J196:J197)-J198</f>
        <v>677324</v>
      </c>
      <c r="K199" s="26">
        <f>SUM(K196:K197)-K198</f>
        <v>618995</v>
      </c>
      <c r="L199" s="26">
        <f>SUM(L196:L197)-L198</f>
        <v>150827</v>
      </c>
      <c r="M199" s="26"/>
      <c r="N199" s="27"/>
    </row>
    <row r="200" spans="1:14" s="5" customFormat="1" ht="24.75" customHeight="1">
      <c r="A200" s="31"/>
      <c r="B200" s="32" t="s">
        <v>130</v>
      </c>
      <c r="C200" s="46" t="s">
        <v>85</v>
      </c>
      <c r="D200" s="37" t="s">
        <v>8</v>
      </c>
      <c r="E200" s="35">
        <f>SUM(M200,I200)</f>
        <v>929691</v>
      </c>
      <c r="F200" s="36"/>
      <c r="G200" s="36"/>
      <c r="H200" s="36"/>
      <c r="I200" s="35">
        <f>SUM(J200:L200)</f>
        <v>929691</v>
      </c>
      <c r="J200" s="35"/>
      <c r="K200" s="35">
        <v>909300</v>
      </c>
      <c r="L200" s="35">
        <v>20391</v>
      </c>
      <c r="M200" s="26"/>
      <c r="N200" s="27"/>
    </row>
    <row r="201" spans="1:14" s="5" customFormat="1" ht="24.75" customHeight="1">
      <c r="A201" s="22"/>
      <c r="B201" s="22"/>
      <c r="C201" s="23"/>
      <c r="D201" s="37" t="s">
        <v>9</v>
      </c>
      <c r="E201" s="35"/>
      <c r="F201" s="36"/>
      <c r="G201" s="36"/>
      <c r="H201" s="36"/>
      <c r="I201" s="35"/>
      <c r="J201" s="35"/>
      <c r="K201" s="35"/>
      <c r="L201" s="35"/>
      <c r="M201" s="26"/>
      <c r="N201" s="27"/>
    </row>
    <row r="202" spans="1:14" s="5" customFormat="1" ht="24.75" customHeight="1">
      <c r="A202" s="22"/>
      <c r="B202" s="22"/>
      <c r="C202" s="23"/>
      <c r="D202" s="37" t="s">
        <v>13</v>
      </c>
      <c r="E202" s="35"/>
      <c r="F202" s="30"/>
      <c r="G202" s="36"/>
      <c r="H202" s="36"/>
      <c r="I202" s="35"/>
      <c r="J202" s="35"/>
      <c r="K202" s="35"/>
      <c r="L202" s="35"/>
      <c r="M202" s="26"/>
      <c r="N202" s="27"/>
    </row>
    <row r="203" spans="1:14" s="5" customFormat="1" ht="24.75" customHeight="1">
      <c r="A203" s="28"/>
      <c r="B203" s="28"/>
      <c r="C203" s="29"/>
      <c r="D203" s="24" t="s">
        <v>14</v>
      </c>
      <c r="E203" s="26">
        <f>SUM(E200,E201)-E202</f>
        <v>929691</v>
      </c>
      <c r="F203" s="30"/>
      <c r="G203" s="30"/>
      <c r="H203" s="30"/>
      <c r="I203" s="26">
        <f>SUM(I200,I201)-I202</f>
        <v>929691</v>
      </c>
      <c r="J203" s="26"/>
      <c r="K203" s="26">
        <f>SUM(K200,K201)-K202</f>
        <v>909300</v>
      </c>
      <c r="L203" s="26">
        <f>SUM(L200,L201)-L202</f>
        <v>20391</v>
      </c>
      <c r="M203" s="26"/>
      <c r="N203" s="27"/>
    </row>
    <row r="204" spans="1:14" s="5" customFormat="1" ht="24.75" customHeight="1">
      <c r="A204" s="31"/>
      <c r="B204" s="32" t="s">
        <v>140</v>
      </c>
      <c r="C204" s="126" t="s">
        <v>141</v>
      </c>
      <c r="D204" s="37" t="s">
        <v>8</v>
      </c>
      <c r="E204" s="35">
        <f>SUM(I204)</f>
        <v>7444</v>
      </c>
      <c r="F204" s="36">
        <v>7444</v>
      </c>
      <c r="G204" s="36"/>
      <c r="H204" s="36"/>
      <c r="I204" s="35">
        <f>SUM(J204:L204)</f>
        <v>7444</v>
      </c>
      <c r="J204" s="35"/>
      <c r="K204" s="35">
        <v>7444</v>
      </c>
      <c r="L204" s="35"/>
      <c r="M204" s="26"/>
      <c r="N204" s="27"/>
    </row>
    <row r="205" spans="1:14" s="5" customFormat="1" ht="24.75" customHeight="1">
      <c r="A205" s="22"/>
      <c r="B205" s="22"/>
      <c r="C205" s="127"/>
      <c r="D205" s="37" t="s">
        <v>9</v>
      </c>
      <c r="E205" s="35"/>
      <c r="F205" s="36"/>
      <c r="G205" s="36"/>
      <c r="H205" s="36"/>
      <c r="I205" s="35"/>
      <c r="J205" s="35"/>
      <c r="K205" s="35"/>
      <c r="L205" s="35"/>
      <c r="M205" s="26"/>
      <c r="N205" s="27"/>
    </row>
    <row r="206" spans="1:14" s="5" customFormat="1" ht="24.75" customHeight="1">
      <c r="A206" s="22"/>
      <c r="B206" s="22"/>
      <c r="C206" s="23"/>
      <c r="D206" s="37" t="s">
        <v>13</v>
      </c>
      <c r="E206" s="35"/>
      <c r="F206" s="30"/>
      <c r="G206" s="36"/>
      <c r="H206" s="36"/>
      <c r="I206" s="35"/>
      <c r="J206" s="35"/>
      <c r="K206" s="35"/>
      <c r="L206" s="35"/>
      <c r="M206" s="26"/>
      <c r="N206" s="27"/>
    </row>
    <row r="207" spans="1:14" s="5" customFormat="1" ht="24.75" customHeight="1">
      <c r="A207" s="28"/>
      <c r="B207" s="28"/>
      <c r="C207" s="29"/>
      <c r="D207" s="24" t="s">
        <v>14</v>
      </c>
      <c r="E207" s="26">
        <f>SUM(E204,E205)-E206</f>
        <v>7444</v>
      </c>
      <c r="F207" s="36">
        <v>7444</v>
      </c>
      <c r="G207" s="30"/>
      <c r="H207" s="30"/>
      <c r="I207" s="26">
        <f>SUM(I204,I205)-I206</f>
        <v>7444</v>
      </c>
      <c r="J207" s="26"/>
      <c r="K207" s="26">
        <f>SUM(K204,K205)-K206</f>
        <v>7444</v>
      </c>
      <c r="L207" s="26"/>
      <c r="M207" s="26"/>
      <c r="N207" s="27"/>
    </row>
    <row r="208" spans="1:14" s="5" customFormat="1" ht="24.75" customHeight="1">
      <c r="A208" s="31"/>
      <c r="B208" s="32" t="s">
        <v>131</v>
      </c>
      <c r="C208" s="126" t="s">
        <v>87</v>
      </c>
      <c r="D208" s="37" t="s">
        <v>8</v>
      </c>
      <c r="E208" s="35">
        <f>SUM(M208,I208)</f>
        <v>243226</v>
      </c>
      <c r="F208" s="36"/>
      <c r="G208" s="36"/>
      <c r="H208" s="36"/>
      <c r="I208" s="35">
        <f>SUM(J208:K208)</f>
        <v>243226</v>
      </c>
      <c r="J208" s="35">
        <v>194583</v>
      </c>
      <c r="K208" s="35">
        <v>48643</v>
      </c>
      <c r="L208" s="35"/>
      <c r="M208" s="26"/>
      <c r="N208" s="27"/>
    </row>
    <row r="209" spans="1:14" s="5" customFormat="1" ht="24.75" customHeight="1">
      <c r="A209" s="22"/>
      <c r="B209" s="22"/>
      <c r="C209" s="127"/>
      <c r="D209" s="37" t="s">
        <v>9</v>
      </c>
      <c r="E209" s="35">
        <f>SUM(M209,I209)</f>
        <v>2090</v>
      </c>
      <c r="F209" s="36"/>
      <c r="G209" s="36"/>
      <c r="H209" s="36"/>
      <c r="I209" s="35">
        <f>SUM(J209:K209)</f>
        <v>2090</v>
      </c>
      <c r="J209" s="35">
        <v>2090</v>
      </c>
      <c r="K209" s="35"/>
      <c r="L209" s="35"/>
      <c r="M209" s="26"/>
      <c r="N209" s="27"/>
    </row>
    <row r="210" spans="1:14" s="5" customFormat="1" ht="24.75" customHeight="1">
      <c r="A210" s="22"/>
      <c r="B210" s="22"/>
      <c r="C210" s="23"/>
      <c r="D210" s="37" t="s">
        <v>13</v>
      </c>
      <c r="E210" s="35">
        <f>SUM(M210,I210)</f>
        <v>2090</v>
      </c>
      <c r="F210" s="30"/>
      <c r="G210" s="36"/>
      <c r="H210" s="36"/>
      <c r="I210" s="35">
        <f>SUM(J210:K210)</f>
        <v>2090</v>
      </c>
      <c r="J210" s="35"/>
      <c r="K210" s="35">
        <v>2090</v>
      </c>
      <c r="L210" s="35"/>
      <c r="M210" s="26"/>
      <c r="N210" s="27"/>
    </row>
    <row r="211" spans="1:14" s="5" customFormat="1" ht="24.75" customHeight="1">
      <c r="A211" s="28"/>
      <c r="B211" s="28"/>
      <c r="C211" s="29"/>
      <c r="D211" s="24" t="s">
        <v>14</v>
      </c>
      <c r="E211" s="26">
        <f>SUM(E208,E209)-E210</f>
        <v>243226</v>
      </c>
      <c r="F211" s="30"/>
      <c r="G211" s="30"/>
      <c r="H211" s="30"/>
      <c r="I211" s="26">
        <f>SUM(I208,I209)-I210</f>
        <v>243226</v>
      </c>
      <c r="J211" s="26">
        <f>SUM(J208,J209)-J210</f>
        <v>196673</v>
      </c>
      <c r="K211" s="26">
        <f>SUM(K208,K209)-K210</f>
        <v>46553</v>
      </c>
      <c r="L211" s="26"/>
      <c r="M211" s="26"/>
      <c r="N211" s="27"/>
    </row>
    <row r="212" spans="1:14" s="5" customFormat="1" ht="24.75" customHeight="1">
      <c r="A212" s="31"/>
      <c r="B212" s="32" t="s">
        <v>163</v>
      </c>
      <c r="C212" s="138" t="s">
        <v>164</v>
      </c>
      <c r="D212" s="37" t="s">
        <v>8</v>
      </c>
      <c r="E212" s="35">
        <f>SUM(I212)</f>
        <v>40000</v>
      </c>
      <c r="F212" s="36"/>
      <c r="G212" s="36"/>
      <c r="H212" s="36"/>
      <c r="I212" s="35">
        <f>SUM(J212:K212)</f>
        <v>40000</v>
      </c>
      <c r="J212" s="35"/>
      <c r="K212" s="35">
        <v>40000</v>
      </c>
      <c r="L212" s="35"/>
      <c r="M212" s="26"/>
      <c r="N212" s="27"/>
    </row>
    <row r="213" spans="1:14" s="5" customFormat="1" ht="24.75" customHeight="1">
      <c r="A213" s="22"/>
      <c r="B213" s="22"/>
      <c r="C213" s="139"/>
      <c r="D213" s="37" t="s">
        <v>9</v>
      </c>
      <c r="E213" s="35"/>
      <c r="F213" s="36"/>
      <c r="G213" s="36"/>
      <c r="H213" s="36"/>
      <c r="I213" s="35"/>
      <c r="J213" s="35"/>
      <c r="K213" s="35"/>
      <c r="L213" s="35"/>
      <c r="M213" s="26"/>
      <c r="N213" s="27"/>
    </row>
    <row r="214" spans="1:14" s="5" customFormat="1" ht="24.75" customHeight="1">
      <c r="A214" s="22"/>
      <c r="B214" s="22"/>
      <c r="C214" s="140"/>
      <c r="D214" s="37" t="s">
        <v>13</v>
      </c>
      <c r="E214" s="35"/>
      <c r="F214" s="30"/>
      <c r="G214" s="36"/>
      <c r="H214" s="36"/>
      <c r="I214" s="35"/>
      <c r="J214" s="35"/>
      <c r="K214" s="35"/>
      <c r="L214" s="35"/>
      <c r="M214" s="26"/>
      <c r="N214" s="27"/>
    </row>
    <row r="215" spans="1:14" s="5" customFormat="1" ht="24.75" customHeight="1">
      <c r="A215" s="28"/>
      <c r="B215" s="28"/>
      <c r="C215" s="141"/>
      <c r="D215" s="24" t="s">
        <v>14</v>
      </c>
      <c r="E215" s="26">
        <f>SUM(E212,E213)-E214</f>
        <v>40000</v>
      </c>
      <c r="F215" s="36"/>
      <c r="G215" s="30"/>
      <c r="H215" s="30"/>
      <c r="I215" s="26">
        <f>SUM(I212,I213)-I214</f>
        <v>40000</v>
      </c>
      <c r="J215" s="26"/>
      <c r="K215" s="26">
        <f>SUM(K212,K213)-K214</f>
        <v>40000</v>
      </c>
      <c r="L215" s="26"/>
      <c r="M215" s="26"/>
      <c r="N215" s="27"/>
    </row>
    <row r="216" spans="1:14" s="5" customFormat="1" ht="24.75" customHeight="1">
      <c r="A216" s="31"/>
      <c r="B216" s="32" t="s">
        <v>132</v>
      </c>
      <c r="C216" s="126" t="s">
        <v>114</v>
      </c>
      <c r="D216" s="37" t="s">
        <v>8</v>
      </c>
      <c r="E216" s="35">
        <f>SUM(M216,I216)</f>
        <v>16000</v>
      </c>
      <c r="F216" s="36"/>
      <c r="G216" s="36"/>
      <c r="H216" s="36"/>
      <c r="I216" s="35">
        <f>SUM(J216:L216)</f>
        <v>16000</v>
      </c>
      <c r="J216" s="35">
        <v>7420</v>
      </c>
      <c r="K216" s="35">
        <v>4880</v>
      </c>
      <c r="L216" s="35">
        <v>3700</v>
      </c>
      <c r="M216" s="26"/>
      <c r="N216" s="27"/>
    </row>
    <row r="217" spans="1:14" s="5" customFormat="1" ht="24.75" customHeight="1">
      <c r="A217" s="22"/>
      <c r="B217" s="22"/>
      <c r="C217" s="127"/>
      <c r="D217" s="37" t="s">
        <v>9</v>
      </c>
      <c r="E217" s="35"/>
      <c r="F217" s="36"/>
      <c r="G217" s="36"/>
      <c r="H217" s="36"/>
      <c r="I217" s="35"/>
      <c r="J217" s="35"/>
      <c r="K217" s="35"/>
      <c r="L217" s="35"/>
      <c r="M217" s="26"/>
      <c r="N217" s="27"/>
    </row>
    <row r="218" spans="1:14" s="5" customFormat="1" ht="24.75" customHeight="1">
      <c r="A218" s="22"/>
      <c r="B218" s="22"/>
      <c r="C218" s="23"/>
      <c r="D218" s="37" t="s">
        <v>13</v>
      </c>
      <c r="E218" s="35"/>
      <c r="F218" s="30"/>
      <c r="G218" s="36"/>
      <c r="H218" s="36"/>
      <c r="I218" s="35"/>
      <c r="J218" s="35"/>
      <c r="K218" s="35"/>
      <c r="L218" s="35"/>
      <c r="M218" s="26"/>
      <c r="N218" s="27"/>
    </row>
    <row r="219" spans="1:14" s="5" customFormat="1" ht="24.75" customHeight="1">
      <c r="A219" s="28"/>
      <c r="B219" s="28"/>
      <c r="C219" s="29"/>
      <c r="D219" s="24" t="s">
        <v>14</v>
      </c>
      <c r="E219" s="26">
        <f>SUM(E216,E217)-E218</f>
        <v>16000</v>
      </c>
      <c r="F219" s="30"/>
      <c r="G219" s="30"/>
      <c r="H219" s="30"/>
      <c r="I219" s="26">
        <f>SUM(I216,I217)-I218</f>
        <v>16000</v>
      </c>
      <c r="J219" s="26">
        <f>SUM(J216,J217)-J218</f>
        <v>7420</v>
      </c>
      <c r="K219" s="26">
        <f>SUM(K216,K217)-K218</f>
        <v>4880</v>
      </c>
      <c r="L219" s="26">
        <f>SUM(L216,L217)-L218</f>
        <v>3700</v>
      </c>
      <c r="M219" s="26"/>
      <c r="N219" s="27"/>
    </row>
    <row r="220" spans="1:14" s="5" customFormat="1" ht="24.75" customHeight="1">
      <c r="A220" s="31"/>
      <c r="B220" s="32" t="s">
        <v>134</v>
      </c>
      <c r="C220" s="126" t="s">
        <v>16</v>
      </c>
      <c r="D220" s="37" t="s">
        <v>8</v>
      </c>
      <c r="E220" s="35">
        <f>SUM(M220,I220)</f>
        <v>4295</v>
      </c>
      <c r="F220" s="36"/>
      <c r="G220" s="36"/>
      <c r="H220" s="36"/>
      <c r="I220" s="35">
        <f>SUM(J220:L220)</f>
        <v>4295</v>
      </c>
      <c r="J220" s="35"/>
      <c r="K220" s="35">
        <v>4295</v>
      </c>
      <c r="L220" s="35"/>
      <c r="M220" s="26"/>
      <c r="N220" s="27"/>
    </row>
    <row r="221" spans="1:14" s="5" customFormat="1" ht="24.75" customHeight="1">
      <c r="A221" s="22"/>
      <c r="B221" s="22"/>
      <c r="C221" s="127"/>
      <c r="D221" s="37" t="s">
        <v>9</v>
      </c>
      <c r="E221" s="35"/>
      <c r="F221" s="36"/>
      <c r="G221" s="36"/>
      <c r="H221" s="36"/>
      <c r="I221" s="35"/>
      <c r="J221" s="35"/>
      <c r="K221" s="35"/>
      <c r="L221" s="35"/>
      <c r="M221" s="26"/>
      <c r="N221" s="27"/>
    </row>
    <row r="222" spans="1:14" s="5" customFormat="1" ht="24.75" customHeight="1">
      <c r="A222" s="22"/>
      <c r="B222" s="22"/>
      <c r="C222" s="23"/>
      <c r="D222" s="37" t="s">
        <v>13</v>
      </c>
      <c r="E222" s="35"/>
      <c r="F222" s="30"/>
      <c r="G222" s="36"/>
      <c r="H222" s="36"/>
      <c r="I222" s="35"/>
      <c r="J222" s="35"/>
      <c r="K222" s="35"/>
      <c r="L222" s="35"/>
      <c r="M222" s="26"/>
      <c r="N222" s="27"/>
    </row>
    <row r="223" spans="1:14" s="5" customFormat="1" ht="24.75" customHeight="1">
      <c r="A223" s="28"/>
      <c r="B223" s="28"/>
      <c r="C223" s="29"/>
      <c r="D223" s="24" t="s">
        <v>14</v>
      </c>
      <c r="E223" s="26">
        <f>SUM(E220,E221)-E222</f>
        <v>4295</v>
      </c>
      <c r="F223" s="36"/>
      <c r="G223" s="30"/>
      <c r="H223" s="30"/>
      <c r="I223" s="26">
        <f>SUM(I220,I221)-I222</f>
        <v>4295</v>
      </c>
      <c r="J223" s="26"/>
      <c r="K223" s="26">
        <f>SUM(K220,K221,K222)-K222</f>
        <v>4295</v>
      </c>
      <c r="L223" s="26"/>
      <c r="M223" s="26"/>
      <c r="N223" s="27"/>
    </row>
    <row r="224" spans="1:14" s="5" customFormat="1" ht="24.75" customHeight="1">
      <c r="A224" s="31"/>
      <c r="B224" s="32" t="s">
        <v>157</v>
      </c>
      <c r="C224" s="126" t="s">
        <v>79</v>
      </c>
      <c r="D224" s="37" t="s">
        <v>8</v>
      </c>
      <c r="E224" s="35">
        <f>SUM(I224)</f>
        <v>5000</v>
      </c>
      <c r="F224" s="36"/>
      <c r="G224" s="36"/>
      <c r="H224" s="36"/>
      <c r="I224" s="35">
        <f>SUM(J224:L224)</f>
        <v>5000</v>
      </c>
      <c r="J224" s="35"/>
      <c r="K224" s="35">
        <v>5000</v>
      </c>
      <c r="L224" s="35"/>
      <c r="M224" s="26"/>
      <c r="N224" s="27"/>
    </row>
    <row r="225" spans="1:14" s="5" customFormat="1" ht="24.75" customHeight="1">
      <c r="A225" s="22"/>
      <c r="B225" s="22"/>
      <c r="C225" s="127"/>
      <c r="D225" s="37" t="s">
        <v>9</v>
      </c>
      <c r="E225" s="35"/>
      <c r="F225" s="36"/>
      <c r="G225" s="36"/>
      <c r="H225" s="36"/>
      <c r="I225" s="35"/>
      <c r="J225" s="35"/>
      <c r="K225" s="35"/>
      <c r="L225" s="35"/>
      <c r="M225" s="26"/>
      <c r="N225" s="27"/>
    </row>
    <row r="226" spans="1:14" s="5" customFormat="1" ht="24.75" customHeight="1">
      <c r="A226" s="22"/>
      <c r="B226" s="22"/>
      <c r="C226" s="23"/>
      <c r="D226" s="37" t="s">
        <v>13</v>
      </c>
      <c r="E226" s="35"/>
      <c r="F226" s="30"/>
      <c r="G226" s="36"/>
      <c r="H226" s="36"/>
      <c r="I226" s="35"/>
      <c r="J226" s="35"/>
      <c r="K226" s="35"/>
      <c r="L226" s="35"/>
      <c r="M226" s="26"/>
      <c r="N226" s="27"/>
    </row>
    <row r="227" spans="1:14" s="5" customFormat="1" ht="24.75" customHeight="1">
      <c r="A227" s="28"/>
      <c r="B227" s="28"/>
      <c r="C227" s="29"/>
      <c r="D227" s="24" t="s">
        <v>14</v>
      </c>
      <c r="E227" s="26">
        <f>SUM(E224,E225)-E226</f>
        <v>5000</v>
      </c>
      <c r="F227" s="25"/>
      <c r="G227" s="30"/>
      <c r="H227" s="30"/>
      <c r="I227" s="26">
        <f>SUM(I224,I225)-I226</f>
        <v>5000</v>
      </c>
      <c r="J227" s="26"/>
      <c r="K227" s="26">
        <f>SUM(K224,K225)-K226</f>
        <v>5000</v>
      </c>
      <c r="L227" s="26"/>
      <c r="M227" s="26"/>
      <c r="N227" s="27"/>
    </row>
    <row r="228" spans="1:14" s="5" customFormat="1" ht="24.75" customHeight="1">
      <c r="A228" s="31" t="s">
        <v>84</v>
      </c>
      <c r="B228" s="32"/>
      <c r="C228" s="128" t="s">
        <v>133</v>
      </c>
      <c r="D228" s="37" t="s">
        <v>8</v>
      </c>
      <c r="E228" s="38">
        <f>SUM(E232,E236,E240,E244,E248)</f>
        <v>1013000</v>
      </c>
      <c r="F228" s="38">
        <f>SUM(F232,F236,F240,F244,F248)</f>
        <v>83200</v>
      </c>
      <c r="G228" s="38"/>
      <c r="H228" s="38"/>
      <c r="I228" s="38">
        <f>SUM(J228:L228)</f>
        <v>1007380</v>
      </c>
      <c r="J228" s="38">
        <f aca="true" t="shared" si="12" ref="J228:K231">SUM(J232,J236,J240,J244,J248)</f>
        <v>838073</v>
      </c>
      <c r="K228" s="38">
        <f t="shared" si="12"/>
        <v>169307</v>
      </c>
      <c r="L228" s="38"/>
      <c r="M228" s="38">
        <f>SUM(M236,M240,M244,M248)</f>
        <v>5620</v>
      </c>
      <c r="N228" s="27"/>
    </row>
    <row r="229" spans="1:14" s="5" customFormat="1" ht="24.75" customHeight="1">
      <c r="A229" s="22"/>
      <c r="B229" s="22"/>
      <c r="C229" s="129"/>
      <c r="D229" s="37" t="s">
        <v>9</v>
      </c>
      <c r="E229" s="38">
        <f>SUM(E233,E237,E241,E245,E249)</f>
        <v>28925</v>
      </c>
      <c r="F229" s="38"/>
      <c r="G229" s="38"/>
      <c r="H229" s="38"/>
      <c r="I229" s="38">
        <f>SUM(J229:L229)</f>
        <v>28925</v>
      </c>
      <c r="J229" s="38">
        <f>SUM(J233,J237,J241,J245,J249)</f>
        <v>22286</v>
      </c>
      <c r="K229" s="38">
        <f t="shared" si="12"/>
        <v>6639</v>
      </c>
      <c r="L229" s="38"/>
      <c r="M229" s="25"/>
      <c r="N229" s="27"/>
    </row>
    <row r="230" spans="1:14" s="5" customFormat="1" ht="24.75" customHeight="1">
      <c r="A230" s="22"/>
      <c r="B230" s="22"/>
      <c r="C230" s="23"/>
      <c r="D230" s="37" t="s">
        <v>13</v>
      </c>
      <c r="E230" s="38">
        <f>SUM(E234,E238,E242,E246,E250)</f>
        <v>28925</v>
      </c>
      <c r="F230" s="25"/>
      <c r="G230" s="38"/>
      <c r="H230" s="38"/>
      <c r="I230" s="38">
        <f>SUM(J230:L230)</f>
        <v>28925</v>
      </c>
      <c r="J230" s="38">
        <f>SUM(J234,J238,J242,J246,J250)</f>
        <v>21680</v>
      </c>
      <c r="K230" s="38">
        <f>SUM(K234,K238,K242,K246,K250)</f>
        <v>7245</v>
      </c>
      <c r="L230" s="38"/>
      <c r="M230" s="25"/>
      <c r="N230" s="27"/>
    </row>
    <row r="231" spans="1:14" s="5" customFormat="1" ht="24.75" customHeight="1">
      <c r="A231" s="28"/>
      <c r="B231" s="28"/>
      <c r="C231" s="29"/>
      <c r="D231" s="24" t="s">
        <v>14</v>
      </c>
      <c r="E231" s="38">
        <f>SUM(E235,E239,E243,E247,E251)</f>
        <v>1013000</v>
      </c>
      <c r="F231" s="25">
        <f>SUM(F239,F243,F247,F251)</f>
        <v>83200</v>
      </c>
      <c r="G231" s="25"/>
      <c r="H231" s="25"/>
      <c r="I231" s="25">
        <f>SUM(J231:L231)</f>
        <v>1007380</v>
      </c>
      <c r="J231" s="38">
        <f t="shared" si="12"/>
        <v>838679</v>
      </c>
      <c r="K231" s="38">
        <f t="shared" si="12"/>
        <v>168701</v>
      </c>
      <c r="L231" s="38"/>
      <c r="M231" s="38">
        <f>SUM(M239,M243,M247,M251)</f>
        <v>5620</v>
      </c>
      <c r="N231" s="27"/>
    </row>
    <row r="232" spans="1:13" s="75" customFormat="1" ht="24.75" customHeight="1">
      <c r="A232" s="69"/>
      <c r="B232" s="70" t="s">
        <v>149</v>
      </c>
      <c r="C232" s="136" t="s">
        <v>150</v>
      </c>
      <c r="D232" s="71" t="s">
        <v>8</v>
      </c>
      <c r="E232" s="72"/>
      <c r="F232" s="73"/>
      <c r="G232" s="73"/>
      <c r="H232" s="73"/>
      <c r="I232" s="72"/>
      <c r="J232" s="72"/>
      <c r="K232" s="72"/>
      <c r="L232" s="72"/>
      <c r="M232" s="74"/>
    </row>
    <row r="233" spans="1:13" s="75" customFormat="1" ht="24.75" customHeight="1">
      <c r="A233" s="76"/>
      <c r="B233" s="76"/>
      <c r="C233" s="137"/>
      <c r="D233" s="71" t="s">
        <v>9</v>
      </c>
      <c r="E233" s="72"/>
      <c r="F233" s="73"/>
      <c r="G233" s="73"/>
      <c r="H233" s="73"/>
      <c r="I233" s="72"/>
      <c r="J233" s="72"/>
      <c r="K233" s="72"/>
      <c r="L233" s="72"/>
      <c r="M233" s="74"/>
    </row>
    <row r="234" spans="1:13" s="75" customFormat="1" ht="24.75" customHeight="1">
      <c r="A234" s="76"/>
      <c r="B234" s="76"/>
      <c r="C234" s="81"/>
      <c r="D234" s="71" t="s">
        <v>13</v>
      </c>
      <c r="E234" s="72"/>
      <c r="F234" s="74"/>
      <c r="G234" s="73"/>
      <c r="H234" s="73"/>
      <c r="I234" s="72"/>
      <c r="J234" s="72"/>
      <c r="K234" s="72"/>
      <c r="L234" s="72"/>
      <c r="M234" s="74"/>
    </row>
    <row r="235" spans="1:13" s="75" customFormat="1" ht="24.75" customHeight="1">
      <c r="A235" s="77"/>
      <c r="B235" s="77"/>
      <c r="C235" s="82"/>
      <c r="D235" s="78" t="s">
        <v>14</v>
      </c>
      <c r="E235" s="74"/>
      <c r="F235" s="79"/>
      <c r="G235" s="79"/>
      <c r="H235" s="79"/>
      <c r="I235" s="74"/>
      <c r="J235" s="74"/>
      <c r="K235" s="74"/>
      <c r="L235" s="74"/>
      <c r="M235" s="74"/>
    </row>
    <row r="236" spans="1:14" s="5" customFormat="1" ht="24.75" customHeight="1">
      <c r="A236" s="31"/>
      <c r="B236" s="32" t="s">
        <v>86</v>
      </c>
      <c r="C236" s="126" t="s">
        <v>162</v>
      </c>
      <c r="D236" s="37" t="s">
        <v>8</v>
      </c>
      <c r="E236" s="35">
        <f>SUM(M236,I236)</f>
        <v>109200</v>
      </c>
      <c r="F236" s="36">
        <v>83200</v>
      </c>
      <c r="G236" s="36"/>
      <c r="H236" s="36"/>
      <c r="I236" s="35">
        <f>SUM(J236:L236)</f>
        <v>109200</v>
      </c>
      <c r="J236" s="35">
        <v>88143</v>
      </c>
      <c r="K236" s="35">
        <v>21057</v>
      </c>
      <c r="L236" s="35"/>
      <c r="M236" s="26"/>
      <c r="N236" s="27"/>
    </row>
    <row r="237" spans="1:14" s="5" customFormat="1" ht="24.75" customHeight="1">
      <c r="A237" s="22"/>
      <c r="B237" s="22"/>
      <c r="C237" s="127"/>
      <c r="D237" s="37" t="s">
        <v>9</v>
      </c>
      <c r="E237" s="35">
        <f>SUM(M237,I237)</f>
        <v>196</v>
      </c>
      <c r="F237" s="36"/>
      <c r="G237" s="36"/>
      <c r="H237" s="36"/>
      <c r="I237" s="35">
        <f>SUM(J237:L237)</f>
        <v>196</v>
      </c>
      <c r="J237" s="35">
        <v>196</v>
      </c>
      <c r="K237" s="35"/>
      <c r="L237" s="35"/>
      <c r="M237" s="26"/>
      <c r="N237" s="27"/>
    </row>
    <row r="238" spans="1:14" s="5" customFormat="1" ht="24.75" customHeight="1">
      <c r="A238" s="22"/>
      <c r="B238" s="22"/>
      <c r="C238" s="23"/>
      <c r="D238" s="37" t="s">
        <v>13</v>
      </c>
      <c r="E238" s="35">
        <f>SUM(M238,I238)</f>
        <v>196</v>
      </c>
      <c r="F238" s="26"/>
      <c r="G238" s="36"/>
      <c r="H238" s="36"/>
      <c r="I238" s="35">
        <f>SUM(J238:L238)</f>
        <v>196</v>
      </c>
      <c r="J238" s="35">
        <v>190</v>
      </c>
      <c r="K238" s="35">
        <v>6</v>
      </c>
      <c r="L238" s="35"/>
      <c r="M238" s="26"/>
      <c r="N238" s="27"/>
    </row>
    <row r="239" spans="1:14" s="5" customFormat="1" ht="24.75" customHeight="1">
      <c r="A239" s="28"/>
      <c r="B239" s="28"/>
      <c r="C239" s="29"/>
      <c r="D239" s="24" t="s">
        <v>14</v>
      </c>
      <c r="E239" s="26">
        <f>SUM(E236,E237)-E238</f>
        <v>109200</v>
      </c>
      <c r="F239" s="30">
        <v>83200</v>
      </c>
      <c r="G239" s="30"/>
      <c r="H239" s="30"/>
      <c r="I239" s="26">
        <f>SUM(I236,I237)-I238</f>
        <v>109200</v>
      </c>
      <c r="J239" s="26">
        <f>SUM(J236,J237)-J238</f>
        <v>88149</v>
      </c>
      <c r="K239" s="26">
        <f>SUM(K236,K237,)-K238</f>
        <v>21051</v>
      </c>
      <c r="L239" s="26"/>
      <c r="M239" s="26"/>
      <c r="N239" s="27"/>
    </row>
    <row r="240" spans="1:14" s="5" customFormat="1" ht="24.75" customHeight="1">
      <c r="A240" s="31"/>
      <c r="B240" s="32" t="s">
        <v>88</v>
      </c>
      <c r="C240" s="46" t="s">
        <v>89</v>
      </c>
      <c r="D240" s="37" t="s">
        <v>8</v>
      </c>
      <c r="E240" s="35">
        <f>SUM(M240,I240)</f>
        <v>898800</v>
      </c>
      <c r="F240" s="36"/>
      <c r="G240" s="36"/>
      <c r="H240" s="36"/>
      <c r="I240" s="35">
        <f>SUM(J240:K240)</f>
        <v>893180</v>
      </c>
      <c r="J240" s="35">
        <v>749930</v>
      </c>
      <c r="K240" s="35">
        <v>143250</v>
      </c>
      <c r="L240" s="35"/>
      <c r="M240" s="26">
        <v>5620</v>
      </c>
      <c r="N240" s="27"/>
    </row>
    <row r="241" spans="1:14" s="5" customFormat="1" ht="24.75" customHeight="1">
      <c r="A241" s="22"/>
      <c r="B241" s="22"/>
      <c r="C241" s="23"/>
      <c r="D241" s="37" t="s">
        <v>9</v>
      </c>
      <c r="E241" s="35">
        <f>SUM(M241,I241)</f>
        <v>28729</v>
      </c>
      <c r="F241" s="36"/>
      <c r="G241" s="36"/>
      <c r="H241" s="36"/>
      <c r="I241" s="35">
        <f>SUM(J241:K241)</f>
        <v>28729</v>
      </c>
      <c r="J241" s="35">
        <f>21490+600</f>
        <v>22090</v>
      </c>
      <c r="K241" s="35">
        <v>6639</v>
      </c>
      <c r="L241" s="35"/>
      <c r="M241" s="26"/>
      <c r="N241" s="27"/>
    </row>
    <row r="242" spans="1:14" s="5" customFormat="1" ht="24.75" customHeight="1">
      <c r="A242" s="22"/>
      <c r="B242" s="22"/>
      <c r="C242" s="23"/>
      <c r="D242" s="37" t="s">
        <v>13</v>
      </c>
      <c r="E242" s="35">
        <f>SUM(M242,I242)</f>
        <v>28729</v>
      </c>
      <c r="F242" s="30"/>
      <c r="G242" s="36"/>
      <c r="H242" s="36"/>
      <c r="I242" s="35">
        <f>SUM(J242:K242)</f>
        <v>28729</v>
      </c>
      <c r="J242" s="35">
        <v>21490</v>
      </c>
      <c r="K242" s="35">
        <f>6639+600</f>
        <v>7239</v>
      </c>
      <c r="L242" s="35"/>
      <c r="M242" s="26"/>
      <c r="N242" s="27"/>
    </row>
    <row r="243" spans="1:14" s="5" customFormat="1" ht="24.75" customHeight="1">
      <c r="A243" s="28"/>
      <c r="B243" s="28"/>
      <c r="C243" s="29"/>
      <c r="D243" s="24" t="s">
        <v>14</v>
      </c>
      <c r="E243" s="26">
        <f>SUM(E240,E241)-E242</f>
        <v>898800</v>
      </c>
      <c r="F243" s="36"/>
      <c r="G243" s="30"/>
      <c r="H243" s="30"/>
      <c r="I243" s="26">
        <f>SUM(I240,I241)-I242</f>
        <v>893180</v>
      </c>
      <c r="J243" s="26">
        <f>SUM(J240,J241)-J242</f>
        <v>750530</v>
      </c>
      <c r="K243" s="26">
        <f>SUM(K240,K241)-K242</f>
        <v>142650</v>
      </c>
      <c r="L243" s="26"/>
      <c r="M243" s="26">
        <f>SUM(M240,M241)-M242</f>
        <v>5620</v>
      </c>
      <c r="N243" s="27"/>
    </row>
    <row r="244" spans="1:14" s="5" customFormat="1" ht="24.75" customHeight="1">
      <c r="A244" s="31"/>
      <c r="B244" s="32" t="s">
        <v>115</v>
      </c>
      <c r="C244" s="126" t="s">
        <v>79</v>
      </c>
      <c r="D244" s="37" t="s">
        <v>8</v>
      </c>
      <c r="E244" s="35"/>
      <c r="F244" s="36"/>
      <c r="G244" s="36"/>
      <c r="H244" s="36"/>
      <c r="I244" s="35"/>
      <c r="J244" s="35"/>
      <c r="K244" s="35"/>
      <c r="L244" s="35"/>
      <c r="M244" s="26"/>
      <c r="N244" s="27"/>
    </row>
    <row r="245" spans="1:14" s="5" customFormat="1" ht="24.75" customHeight="1">
      <c r="A245" s="22"/>
      <c r="B245" s="22"/>
      <c r="C245" s="127"/>
      <c r="D245" s="37" t="s">
        <v>9</v>
      </c>
      <c r="E245" s="35"/>
      <c r="F245" s="36"/>
      <c r="G245" s="36"/>
      <c r="H245" s="36"/>
      <c r="I245" s="35"/>
      <c r="J245" s="35"/>
      <c r="K245" s="35"/>
      <c r="L245" s="35"/>
      <c r="M245" s="26"/>
      <c r="N245" s="27"/>
    </row>
    <row r="246" spans="1:14" s="5" customFormat="1" ht="24.75" customHeight="1">
      <c r="A246" s="22"/>
      <c r="B246" s="22"/>
      <c r="C246" s="23"/>
      <c r="D246" s="37" t="s">
        <v>13</v>
      </c>
      <c r="E246" s="35"/>
      <c r="F246" s="30"/>
      <c r="G246" s="36"/>
      <c r="H246" s="36"/>
      <c r="I246" s="35"/>
      <c r="J246" s="35"/>
      <c r="K246" s="35"/>
      <c r="L246" s="35"/>
      <c r="M246" s="26"/>
      <c r="N246" s="27"/>
    </row>
    <row r="247" spans="1:14" s="5" customFormat="1" ht="24.75" customHeight="1">
      <c r="A247" s="28"/>
      <c r="B247" s="28"/>
      <c r="C247" s="29"/>
      <c r="D247" s="24" t="s">
        <v>14</v>
      </c>
      <c r="E247" s="26"/>
      <c r="F247" s="43"/>
      <c r="G247" s="30"/>
      <c r="H247" s="30"/>
      <c r="I247" s="26"/>
      <c r="J247" s="26"/>
      <c r="K247" s="26"/>
      <c r="L247" s="26"/>
      <c r="M247" s="26"/>
      <c r="N247" s="27"/>
    </row>
    <row r="248" spans="1:14" s="5" customFormat="1" ht="24.75" customHeight="1">
      <c r="A248" s="39"/>
      <c r="B248" s="22" t="s">
        <v>90</v>
      </c>
      <c r="C248" s="60" t="s">
        <v>16</v>
      </c>
      <c r="D248" s="61" t="s">
        <v>8</v>
      </c>
      <c r="E248" s="44">
        <f>SUM(M248,I248)</f>
        <v>5000</v>
      </c>
      <c r="F248" s="36"/>
      <c r="G248" s="43"/>
      <c r="H248" s="43"/>
      <c r="I248" s="44">
        <f>SUM(J248:L248)</f>
        <v>5000</v>
      </c>
      <c r="J248" s="44"/>
      <c r="K248" s="44">
        <v>5000</v>
      </c>
      <c r="L248" s="44"/>
      <c r="M248" s="54"/>
      <c r="N248" s="27"/>
    </row>
    <row r="249" spans="1:14" s="5" customFormat="1" ht="24.75" customHeight="1">
      <c r="A249" s="22"/>
      <c r="B249" s="22"/>
      <c r="C249" s="23"/>
      <c r="D249" s="37" t="s">
        <v>9</v>
      </c>
      <c r="E249" s="35"/>
      <c r="F249" s="36"/>
      <c r="G249" s="36"/>
      <c r="H249" s="36"/>
      <c r="I249" s="35"/>
      <c r="J249" s="35"/>
      <c r="K249" s="35"/>
      <c r="L249" s="35"/>
      <c r="M249" s="26"/>
      <c r="N249" s="27"/>
    </row>
    <row r="250" spans="1:14" s="5" customFormat="1" ht="24.75" customHeight="1">
      <c r="A250" s="22"/>
      <c r="B250" s="22"/>
      <c r="C250" s="23"/>
      <c r="D250" s="37" t="s">
        <v>13</v>
      </c>
      <c r="E250" s="35"/>
      <c r="F250" s="30"/>
      <c r="G250" s="36"/>
      <c r="H250" s="36"/>
      <c r="I250" s="35"/>
      <c r="J250" s="35"/>
      <c r="K250" s="35"/>
      <c r="L250" s="35"/>
      <c r="M250" s="26"/>
      <c r="N250" s="27"/>
    </row>
    <row r="251" spans="1:14" s="5" customFormat="1" ht="24.75" customHeight="1">
      <c r="A251" s="28"/>
      <c r="B251" s="28"/>
      <c r="C251" s="29"/>
      <c r="D251" s="24" t="s">
        <v>14</v>
      </c>
      <c r="E251" s="26">
        <f>SUM(E248,E249)-E250</f>
        <v>5000</v>
      </c>
      <c r="F251" s="25"/>
      <c r="G251" s="30"/>
      <c r="H251" s="30"/>
      <c r="I251" s="26">
        <f>SUM(I248,I249)-I250</f>
        <v>5000</v>
      </c>
      <c r="J251" s="26"/>
      <c r="K251" s="26">
        <f>SUM(K248,K249)-K250</f>
        <v>5000</v>
      </c>
      <c r="L251" s="26"/>
      <c r="M251" s="26"/>
      <c r="N251" s="27"/>
    </row>
    <row r="252" spans="1:14" s="5" customFormat="1" ht="24.75" customHeight="1">
      <c r="A252" s="31" t="s">
        <v>91</v>
      </c>
      <c r="B252" s="32"/>
      <c r="C252" s="128" t="s">
        <v>92</v>
      </c>
      <c r="D252" s="37" t="s">
        <v>8</v>
      </c>
      <c r="E252" s="38">
        <f>SUM(E256,E260,E264,E268,E272,E276,E280,E284)</f>
        <v>3270917</v>
      </c>
      <c r="F252" s="38"/>
      <c r="G252" s="38"/>
      <c r="H252" s="38"/>
      <c r="I252" s="38">
        <f>SUM(I256,I260,I264,I268,I272,I276,I280,I284)</f>
        <v>3270917</v>
      </c>
      <c r="J252" s="38">
        <f>SUM(J256,J260,J264,J268,J272,J280,J284)</f>
        <v>1816723</v>
      </c>
      <c r="K252" s="38">
        <f>SUM(K256,K260,K264,K268,K272,K276,K280,K284)</f>
        <v>1202570</v>
      </c>
      <c r="L252" s="38">
        <f>SUM(L256,L260,L264,L268,L272,L276,L280,L284)</f>
        <v>251624</v>
      </c>
      <c r="M252" s="38"/>
      <c r="N252" s="27"/>
    </row>
    <row r="253" spans="1:14" s="5" customFormat="1" ht="24.75" customHeight="1">
      <c r="A253" s="22"/>
      <c r="B253" s="22"/>
      <c r="C253" s="129"/>
      <c r="D253" s="37" t="s">
        <v>9</v>
      </c>
      <c r="E253" s="38">
        <f>SUM(E257,E261,E265,E269,E273,E277,E281,E285)</f>
        <v>33813</v>
      </c>
      <c r="F253" s="38"/>
      <c r="G253" s="38"/>
      <c r="H253" s="38"/>
      <c r="I253" s="38">
        <f>SUM(I257,I261,I265,I269,I273,I277,I281,I285)</f>
        <v>33813</v>
      </c>
      <c r="J253" s="38">
        <f>SUM(J257,J261,J265,J269,J273,J281,J285)</f>
        <v>1324</v>
      </c>
      <c r="K253" s="38">
        <f>SUM(K257,K261,K265,K269,K273,K277,K281,K285)</f>
        <v>32489</v>
      </c>
      <c r="L253" s="38"/>
      <c r="M253" s="38"/>
      <c r="N253" s="27"/>
    </row>
    <row r="254" spans="1:14" s="5" customFormat="1" ht="24.75" customHeight="1">
      <c r="A254" s="22"/>
      <c r="B254" s="22"/>
      <c r="C254" s="23"/>
      <c r="D254" s="37" t="s">
        <v>13</v>
      </c>
      <c r="E254" s="38">
        <f>SUM(E258,E262,E266,E270,E274,E278,E282,E286)</f>
        <v>51597</v>
      </c>
      <c r="F254" s="25"/>
      <c r="G254" s="38"/>
      <c r="H254" s="38"/>
      <c r="I254" s="38">
        <f>SUM(I258,I262,I266,I270,I274,I278,I282,I286)</f>
        <v>51597</v>
      </c>
      <c r="J254" s="38">
        <f>SUM(J258,J262,J266,J270,J274,J282,J286)</f>
        <v>24890</v>
      </c>
      <c r="K254" s="38">
        <f>SUM(K258,K262,K266,K270,K274,K278,K282,K286)</f>
        <v>26707</v>
      </c>
      <c r="L254" s="38"/>
      <c r="M254" s="38"/>
      <c r="N254" s="27"/>
    </row>
    <row r="255" spans="1:14" s="5" customFormat="1" ht="24.75" customHeight="1">
      <c r="A255" s="28"/>
      <c r="B255" s="28"/>
      <c r="C255" s="29"/>
      <c r="D255" s="24" t="s">
        <v>14</v>
      </c>
      <c r="E255" s="25">
        <f>SUM(E259,E263,E267,E271,E275,E279,E283,E287)</f>
        <v>3253133</v>
      </c>
      <c r="F255" s="36"/>
      <c r="G255" s="25"/>
      <c r="H255" s="25"/>
      <c r="I255" s="25">
        <f>SUM(I252:I253)-I254</f>
        <v>3253133</v>
      </c>
      <c r="J255" s="25">
        <f>SUM(J259,J263,J267,J271,J275,J283,J287)</f>
        <v>1793157</v>
      </c>
      <c r="K255" s="25">
        <f>SUM(K252:K253)-K254</f>
        <v>1208352</v>
      </c>
      <c r="L255" s="25">
        <f>SUM(L259,L263,L267,L271,L275,L283,L287)</f>
        <v>251624</v>
      </c>
      <c r="M255" s="25"/>
      <c r="N255" s="27"/>
    </row>
    <row r="256" spans="1:14" s="5" customFormat="1" ht="24.75" customHeight="1">
      <c r="A256" s="31"/>
      <c r="B256" s="32" t="s">
        <v>93</v>
      </c>
      <c r="C256" s="126" t="s">
        <v>94</v>
      </c>
      <c r="D256" s="37" t="s">
        <v>8</v>
      </c>
      <c r="E256" s="35">
        <f>SUM(I256,M256)</f>
        <v>911475</v>
      </c>
      <c r="F256" s="36"/>
      <c r="G256" s="36"/>
      <c r="H256" s="36"/>
      <c r="I256" s="35">
        <f>SUM(K256,L256,J256)</f>
        <v>911475</v>
      </c>
      <c r="J256" s="35">
        <v>650509</v>
      </c>
      <c r="K256" s="35">
        <v>260966</v>
      </c>
      <c r="L256" s="35"/>
      <c r="M256" s="26"/>
      <c r="N256" s="27"/>
    </row>
    <row r="257" spans="1:14" s="5" customFormat="1" ht="24.75" customHeight="1">
      <c r="A257" s="22"/>
      <c r="B257" s="22"/>
      <c r="C257" s="127"/>
      <c r="D257" s="37" t="s">
        <v>9</v>
      </c>
      <c r="E257" s="35">
        <f>SUM(I257,M257)</f>
        <v>22539</v>
      </c>
      <c r="F257" s="36"/>
      <c r="G257" s="36"/>
      <c r="H257" s="36"/>
      <c r="I257" s="35">
        <f>SUM(K257,L257,J257)</f>
        <v>22539</v>
      </c>
      <c r="J257" s="35">
        <v>232</v>
      </c>
      <c r="K257" s="35">
        <f>3487+18820</f>
        <v>22307</v>
      </c>
      <c r="L257" s="35"/>
      <c r="M257" s="26"/>
      <c r="N257" s="27"/>
    </row>
    <row r="258" spans="1:14" s="5" customFormat="1" ht="24.75" customHeight="1">
      <c r="A258" s="22"/>
      <c r="B258" s="22"/>
      <c r="C258" s="23"/>
      <c r="D258" s="37" t="s">
        <v>13</v>
      </c>
      <c r="E258" s="35">
        <f>SUM(I258,M258)</f>
        <v>40323</v>
      </c>
      <c r="F258" s="30"/>
      <c r="G258" s="36"/>
      <c r="H258" s="36"/>
      <c r="I258" s="35">
        <f>SUM(K258,L258,J258)</f>
        <v>40323</v>
      </c>
      <c r="J258" s="35">
        <v>21503</v>
      </c>
      <c r="K258" s="35">
        <v>18820</v>
      </c>
      <c r="L258" s="35"/>
      <c r="M258" s="26"/>
      <c r="N258" s="27"/>
    </row>
    <row r="259" spans="1:14" s="5" customFormat="1" ht="24.75" customHeight="1">
      <c r="A259" s="28"/>
      <c r="B259" s="28"/>
      <c r="C259" s="29"/>
      <c r="D259" s="24" t="s">
        <v>14</v>
      </c>
      <c r="E259" s="26">
        <f>SUM(E256,E257)-E258</f>
        <v>893691</v>
      </c>
      <c r="F259" s="30"/>
      <c r="G259" s="30"/>
      <c r="H259" s="30"/>
      <c r="I259" s="26">
        <f>SUM(I256,I257)-I258</f>
        <v>893691</v>
      </c>
      <c r="J259" s="26">
        <f>SUM(J256,J257)-J258</f>
        <v>629238</v>
      </c>
      <c r="K259" s="26">
        <f>SUM(K256,K257)-K258</f>
        <v>264453</v>
      </c>
      <c r="L259" s="26"/>
      <c r="M259" s="26"/>
      <c r="N259" s="27"/>
    </row>
    <row r="260" spans="1:14" s="5" customFormat="1" ht="24.75" customHeight="1">
      <c r="A260" s="31"/>
      <c r="B260" s="32" t="s">
        <v>95</v>
      </c>
      <c r="C260" s="126" t="s">
        <v>151</v>
      </c>
      <c r="D260" s="37" t="s">
        <v>8</v>
      </c>
      <c r="E260" s="35">
        <f>SUM(I260,M260)</f>
        <v>634760</v>
      </c>
      <c r="F260" s="36"/>
      <c r="G260" s="36"/>
      <c r="H260" s="36"/>
      <c r="I260" s="35">
        <f>SUM(K260,L260,J260)</f>
        <v>634760</v>
      </c>
      <c r="J260" s="35">
        <v>540980</v>
      </c>
      <c r="K260" s="35">
        <v>78513</v>
      </c>
      <c r="L260" s="35">
        <v>15267</v>
      </c>
      <c r="M260" s="26"/>
      <c r="N260" s="27"/>
    </row>
    <row r="261" spans="1:14" s="5" customFormat="1" ht="24.75" customHeight="1">
      <c r="A261" s="22"/>
      <c r="B261" s="22"/>
      <c r="C261" s="127"/>
      <c r="D261" s="37" t="s">
        <v>9</v>
      </c>
      <c r="E261" s="35">
        <f>SUM(I261,M261)</f>
        <v>2498</v>
      </c>
      <c r="F261" s="36"/>
      <c r="G261" s="36"/>
      <c r="H261" s="36"/>
      <c r="I261" s="35">
        <f>SUM(K261,L261,J261)</f>
        <v>2498</v>
      </c>
      <c r="J261" s="35">
        <v>222</v>
      </c>
      <c r="K261" s="35">
        <f>250+1798+228</f>
        <v>2276</v>
      </c>
      <c r="L261" s="35"/>
      <c r="M261" s="26"/>
      <c r="N261" s="27"/>
    </row>
    <row r="262" spans="1:14" s="5" customFormat="1" ht="24.75" customHeight="1">
      <c r="A262" s="22"/>
      <c r="B262" s="22"/>
      <c r="C262" s="23"/>
      <c r="D262" s="37" t="s">
        <v>13</v>
      </c>
      <c r="E262" s="35">
        <f>SUM(I262,M262)</f>
        <v>2498</v>
      </c>
      <c r="F262" s="30"/>
      <c r="G262" s="36"/>
      <c r="H262" s="36"/>
      <c r="I262" s="35">
        <f>SUM(K262,L262,J262)</f>
        <v>2498</v>
      </c>
      <c r="J262" s="35">
        <f>222+1358</f>
        <v>1580</v>
      </c>
      <c r="K262" s="35">
        <f>250+440+228</f>
        <v>918</v>
      </c>
      <c r="L262" s="35"/>
      <c r="M262" s="26"/>
      <c r="N262" s="27"/>
    </row>
    <row r="263" spans="1:14" s="5" customFormat="1" ht="25.5" customHeight="1">
      <c r="A263" s="28"/>
      <c r="B263" s="28"/>
      <c r="C263" s="29"/>
      <c r="D263" s="24" t="s">
        <v>14</v>
      </c>
      <c r="E263" s="26">
        <f>SUM(E260,E261)-E262</f>
        <v>634760</v>
      </c>
      <c r="F263" s="30"/>
      <c r="G263" s="30"/>
      <c r="H263" s="30"/>
      <c r="I263" s="26">
        <f>SUM(I260,I261)-I262</f>
        <v>634760</v>
      </c>
      <c r="J263" s="26">
        <f>SUM(J260,J261)-J262</f>
        <v>539622</v>
      </c>
      <c r="K263" s="26">
        <f>SUM(K260,K261)-K262</f>
        <v>79871</v>
      </c>
      <c r="L263" s="26">
        <f>SUM(L260,L261)-L262</f>
        <v>15267</v>
      </c>
      <c r="M263" s="26"/>
      <c r="N263" s="27"/>
    </row>
    <row r="264" spans="1:14" s="5" customFormat="1" ht="24.75" customHeight="1">
      <c r="A264" s="31"/>
      <c r="B264" s="32" t="s">
        <v>96</v>
      </c>
      <c r="C264" s="126" t="s">
        <v>97</v>
      </c>
      <c r="D264" s="37" t="s">
        <v>8</v>
      </c>
      <c r="E264" s="35">
        <f>SUM(I264,M264)</f>
        <v>303575</v>
      </c>
      <c r="F264" s="36"/>
      <c r="G264" s="36"/>
      <c r="H264" s="36"/>
      <c r="I264" s="35">
        <f>SUM(K264,L264,J264)</f>
        <v>303575</v>
      </c>
      <c r="J264" s="35">
        <v>255550</v>
      </c>
      <c r="K264" s="35">
        <v>48025</v>
      </c>
      <c r="L264" s="35"/>
      <c r="M264" s="26"/>
      <c r="N264" s="27"/>
    </row>
    <row r="265" spans="1:14" s="5" customFormat="1" ht="24.75" customHeight="1">
      <c r="A265" s="22"/>
      <c r="B265" s="22"/>
      <c r="C265" s="127"/>
      <c r="D265" s="37" t="s">
        <v>9</v>
      </c>
      <c r="E265" s="35">
        <f>SUM(I265,M265)</f>
        <v>2776</v>
      </c>
      <c r="F265" s="36"/>
      <c r="G265" s="36"/>
      <c r="H265" s="36"/>
      <c r="I265" s="35">
        <f>SUM(K265,L265,J265)</f>
        <v>2776</v>
      </c>
      <c r="J265" s="35">
        <v>870</v>
      </c>
      <c r="K265" s="35">
        <v>1906</v>
      </c>
      <c r="L265" s="35"/>
      <c r="M265" s="26"/>
      <c r="N265" s="27"/>
    </row>
    <row r="266" spans="1:14" s="5" customFormat="1" ht="24.75" customHeight="1">
      <c r="A266" s="22"/>
      <c r="B266" s="22"/>
      <c r="C266" s="23"/>
      <c r="D266" s="37" t="s">
        <v>13</v>
      </c>
      <c r="E266" s="35">
        <f>SUM(I266,M266)</f>
        <v>2776</v>
      </c>
      <c r="F266" s="30"/>
      <c r="G266" s="36"/>
      <c r="H266" s="36"/>
      <c r="I266" s="35">
        <f>SUM(K266,L266,J266)</f>
        <v>2776</v>
      </c>
      <c r="J266" s="35">
        <v>1807</v>
      </c>
      <c r="K266" s="35">
        <f>870+99</f>
        <v>969</v>
      </c>
      <c r="L266" s="35"/>
      <c r="M266" s="26"/>
      <c r="N266" s="27"/>
    </row>
    <row r="267" spans="1:14" s="5" customFormat="1" ht="24.75" customHeight="1">
      <c r="A267" s="28"/>
      <c r="B267" s="28"/>
      <c r="C267" s="29"/>
      <c r="D267" s="24" t="s">
        <v>14</v>
      </c>
      <c r="E267" s="26">
        <f>SUM(E264,E265)-E266</f>
        <v>303575</v>
      </c>
      <c r="F267" s="36"/>
      <c r="G267" s="30"/>
      <c r="H267" s="30"/>
      <c r="I267" s="26">
        <f>SUM(I264,I265)-I266</f>
        <v>303575</v>
      </c>
      <c r="J267" s="26">
        <f>SUM(J264,J265)-J266</f>
        <v>254613</v>
      </c>
      <c r="K267" s="26">
        <f>SUM(K264,K265)-K266</f>
        <v>48962</v>
      </c>
      <c r="L267" s="26"/>
      <c r="M267" s="26"/>
      <c r="N267" s="27"/>
    </row>
    <row r="268" spans="1:14" s="5" customFormat="1" ht="24.75" customHeight="1">
      <c r="A268" s="31"/>
      <c r="B268" s="32" t="s">
        <v>98</v>
      </c>
      <c r="C268" s="46" t="s">
        <v>99</v>
      </c>
      <c r="D268" s="37" t="s">
        <v>8</v>
      </c>
      <c r="E268" s="35">
        <f>SUM(I268,M268)</f>
        <v>936238</v>
      </c>
      <c r="F268" s="36"/>
      <c r="G268" s="36"/>
      <c r="H268" s="36"/>
      <c r="I268" s="35">
        <f>SUM(J268:L268)</f>
        <v>936238</v>
      </c>
      <c r="J268" s="35">
        <v>369684</v>
      </c>
      <c r="K268" s="35">
        <v>337197</v>
      </c>
      <c r="L268" s="35">
        <v>229357</v>
      </c>
      <c r="M268" s="26"/>
      <c r="N268" s="27"/>
    </row>
    <row r="269" spans="1:14" s="5" customFormat="1" ht="24.75" customHeight="1">
      <c r="A269" s="22"/>
      <c r="B269" s="22"/>
      <c r="C269" s="23"/>
      <c r="D269" s="37" t="s">
        <v>9</v>
      </c>
      <c r="E269" s="35">
        <f>SUM(I269,M269)</f>
        <v>6000</v>
      </c>
      <c r="F269" s="36"/>
      <c r="G269" s="36"/>
      <c r="H269" s="36"/>
      <c r="I269" s="35">
        <f>SUM(J269:L269)</f>
        <v>6000</v>
      </c>
      <c r="J269" s="35"/>
      <c r="K269" s="35">
        <v>6000</v>
      </c>
      <c r="L269" s="35"/>
      <c r="M269" s="26"/>
      <c r="N269" s="27"/>
    </row>
    <row r="270" spans="1:14" s="5" customFormat="1" ht="24.75" customHeight="1">
      <c r="A270" s="22"/>
      <c r="B270" s="22"/>
      <c r="C270" s="23"/>
      <c r="D270" s="37" t="s">
        <v>13</v>
      </c>
      <c r="E270" s="35">
        <f>SUM(I270,M270)</f>
        <v>6000</v>
      </c>
      <c r="F270" s="30"/>
      <c r="G270" s="36"/>
      <c r="H270" s="36"/>
      <c r="I270" s="35">
        <f>SUM(J270:L270)</f>
        <v>6000</v>
      </c>
      <c r="J270" s="35"/>
      <c r="K270" s="35">
        <v>6000</v>
      </c>
      <c r="L270" s="35"/>
      <c r="M270" s="26"/>
      <c r="N270" s="27"/>
    </row>
    <row r="271" spans="1:14" s="5" customFormat="1" ht="24.75" customHeight="1">
      <c r="A271" s="28"/>
      <c r="B271" s="28"/>
      <c r="C271" s="29"/>
      <c r="D271" s="24" t="s">
        <v>14</v>
      </c>
      <c r="E271" s="26">
        <f>SUM(E268,E269)-E270</f>
        <v>936238</v>
      </c>
      <c r="F271" s="30"/>
      <c r="G271" s="30"/>
      <c r="H271" s="30"/>
      <c r="I271" s="26">
        <f>SUM(I268,I269)-I270</f>
        <v>936238</v>
      </c>
      <c r="J271" s="26">
        <f>SUM(J268,J269)-J270</f>
        <v>369684</v>
      </c>
      <c r="K271" s="26">
        <f>SUM(K268,K269)-K270</f>
        <v>337197</v>
      </c>
      <c r="L271" s="26">
        <f>SUM(L268,L269)-L270</f>
        <v>229357</v>
      </c>
      <c r="M271" s="26"/>
      <c r="N271" s="27"/>
    </row>
    <row r="272" spans="1:14" s="5" customFormat="1" ht="24.75" customHeight="1">
      <c r="A272" s="31"/>
      <c r="B272" s="32" t="s">
        <v>100</v>
      </c>
      <c r="C272" s="126" t="s">
        <v>101</v>
      </c>
      <c r="D272" s="37" t="s">
        <v>8</v>
      </c>
      <c r="E272" s="35">
        <f>SUM(I272,M272)</f>
        <v>5000</v>
      </c>
      <c r="F272" s="36"/>
      <c r="G272" s="36"/>
      <c r="H272" s="36"/>
      <c r="I272" s="35">
        <f>SUM(K272,L272,J272)</f>
        <v>5000</v>
      </c>
      <c r="J272" s="35"/>
      <c r="K272" s="35"/>
      <c r="L272" s="35">
        <v>5000</v>
      </c>
      <c r="M272" s="26"/>
      <c r="N272" s="27"/>
    </row>
    <row r="273" spans="1:14" s="5" customFormat="1" ht="24.75" customHeight="1">
      <c r="A273" s="22"/>
      <c r="B273" s="22"/>
      <c r="C273" s="127"/>
      <c r="D273" s="37" t="s">
        <v>9</v>
      </c>
      <c r="E273" s="35"/>
      <c r="F273" s="36"/>
      <c r="G273" s="36"/>
      <c r="H273" s="36"/>
      <c r="I273" s="35"/>
      <c r="J273" s="35"/>
      <c r="K273" s="35"/>
      <c r="L273" s="35"/>
      <c r="M273" s="26"/>
      <c r="N273" s="27"/>
    </row>
    <row r="274" spans="1:14" s="5" customFormat="1" ht="24.75" customHeight="1">
      <c r="A274" s="22"/>
      <c r="B274" s="22"/>
      <c r="C274" s="23"/>
      <c r="D274" s="37" t="s">
        <v>13</v>
      </c>
      <c r="E274" s="35"/>
      <c r="F274" s="30"/>
      <c r="G274" s="36"/>
      <c r="H274" s="36"/>
      <c r="I274" s="35"/>
      <c r="J274" s="35"/>
      <c r="K274" s="35"/>
      <c r="L274" s="35"/>
      <c r="M274" s="26"/>
      <c r="N274" s="27"/>
    </row>
    <row r="275" spans="1:14" s="5" customFormat="1" ht="24.75" customHeight="1">
      <c r="A275" s="28"/>
      <c r="B275" s="28"/>
      <c r="C275" s="29"/>
      <c r="D275" s="24" t="s">
        <v>14</v>
      </c>
      <c r="E275" s="26">
        <f>SUM(E272,E273)-E274</f>
        <v>5000</v>
      </c>
      <c r="F275" s="36"/>
      <c r="G275" s="30"/>
      <c r="H275" s="30"/>
      <c r="I275" s="26">
        <f>SUM(I272,I273)-I274</f>
        <v>5000</v>
      </c>
      <c r="J275" s="26"/>
      <c r="K275" s="26"/>
      <c r="L275" s="26">
        <f>SUM(L272,L273)-L274</f>
        <v>5000</v>
      </c>
      <c r="M275" s="26"/>
      <c r="N275" s="27"/>
    </row>
    <row r="276" spans="1:14" s="5" customFormat="1" ht="24.75" customHeight="1">
      <c r="A276" s="31"/>
      <c r="B276" s="32" t="s">
        <v>123</v>
      </c>
      <c r="C276" s="126" t="s">
        <v>124</v>
      </c>
      <c r="D276" s="37" t="s">
        <v>8</v>
      </c>
      <c r="E276" s="35">
        <f>SUM(I276,M276)</f>
        <v>470869</v>
      </c>
      <c r="F276" s="36"/>
      <c r="G276" s="36"/>
      <c r="H276" s="36"/>
      <c r="I276" s="35">
        <f>SUM(J276:L276)</f>
        <v>470869</v>
      </c>
      <c r="J276" s="35"/>
      <c r="K276" s="35">
        <v>470869</v>
      </c>
      <c r="L276" s="35"/>
      <c r="M276" s="26"/>
      <c r="N276" s="27"/>
    </row>
    <row r="277" spans="1:14" s="5" customFormat="1" ht="24.75" customHeight="1">
      <c r="A277" s="22"/>
      <c r="B277" s="22"/>
      <c r="C277" s="127"/>
      <c r="D277" s="37" t="s">
        <v>9</v>
      </c>
      <c r="E277" s="35"/>
      <c r="F277" s="36"/>
      <c r="G277" s="36"/>
      <c r="H277" s="36"/>
      <c r="I277" s="35"/>
      <c r="J277" s="35"/>
      <c r="K277" s="35"/>
      <c r="L277" s="35"/>
      <c r="M277" s="26"/>
      <c r="N277" s="27"/>
    </row>
    <row r="278" spans="1:14" s="5" customFormat="1" ht="24.75" customHeight="1">
      <c r="A278" s="22"/>
      <c r="B278" s="22"/>
      <c r="C278" s="23"/>
      <c r="D278" s="37" t="s">
        <v>13</v>
      </c>
      <c r="E278" s="35"/>
      <c r="F278" s="36"/>
      <c r="G278" s="36"/>
      <c r="H278" s="36"/>
      <c r="I278" s="35"/>
      <c r="J278" s="35"/>
      <c r="K278" s="35"/>
      <c r="L278" s="35"/>
      <c r="M278" s="26"/>
      <c r="N278" s="27"/>
    </row>
    <row r="279" spans="1:14" s="5" customFormat="1" ht="24.75" customHeight="1">
      <c r="A279" s="22"/>
      <c r="B279" s="22"/>
      <c r="C279" s="23"/>
      <c r="D279" s="37" t="s">
        <v>14</v>
      </c>
      <c r="E279" s="35">
        <f>SUM(I279,M279)</f>
        <v>470869</v>
      </c>
      <c r="F279" s="36"/>
      <c r="G279" s="36"/>
      <c r="H279" s="36"/>
      <c r="I279" s="35">
        <f>SUM(J279:L279)</f>
        <v>470869</v>
      </c>
      <c r="J279" s="35"/>
      <c r="K279" s="35">
        <f>SUM(K276:K277)</f>
        <v>470869</v>
      </c>
      <c r="L279" s="35"/>
      <c r="M279" s="26"/>
      <c r="N279" s="27"/>
    </row>
    <row r="280" spans="1:14" s="5" customFormat="1" ht="24.75" customHeight="1">
      <c r="A280" s="31"/>
      <c r="B280" s="32" t="s">
        <v>102</v>
      </c>
      <c r="C280" s="126" t="s">
        <v>103</v>
      </c>
      <c r="D280" s="37" t="s">
        <v>8</v>
      </c>
      <c r="E280" s="35">
        <f>SUM(I280,M280)</f>
        <v>2000</v>
      </c>
      <c r="F280" s="36"/>
      <c r="G280" s="36"/>
      <c r="H280" s="36"/>
      <c r="I280" s="35">
        <f>SUM(K280,L280,J280)</f>
        <v>2000</v>
      </c>
      <c r="J280" s="35"/>
      <c r="K280" s="35"/>
      <c r="L280" s="35">
        <v>2000</v>
      </c>
      <c r="M280" s="26"/>
      <c r="N280" s="27"/>
    </row>
    <row r="281" spans="1:14" s="5" customFormat="1" ht="24.75" customHeight="1">
      <c r="A281" s="22" t="s">
        <v>142</v>
      </c>
      <c r="B281" s="22"/>
      <c r="C281" s="127"/>
      <c r="D281" s="37" t="s">
        <v>9</v>
      </c>
      <c r="E281" s="35"/>
      <c r="F281" s="36"/>
      <c r="G281" s="36"/>
      <c r="H281" s="36"/>
      <c r="I281" s="35"/>
      <c r="J281" s="35"/>
      <c r="K281" s="35"/>
      <c r="L281" s="35"/>
      <c r="M281" s="26"/>
      <c r="N281" s="27"/>
    </row>
    <row r="282" spans="1:14" s="5" customFormat="1" ht="24.75" customHeight="1">
      <c r="A282" s="22"/>
      <c r="B282" s="22"/>
      <c r="C282" s="23"/>
      <c r="D282" s="37" t="s">
        <v>13</v>
      </c>
      <c r="E282" s="35"/>
      <c r="F282" s="30"/>
      <c r="G282" s="36"/>
      <c r="H282" s="36"/>
      <c r="I282" s="35"/>
      <c r="J282" s="35"/>
      <c r="K282" s="35"/>
      <c r="L282" s="35"/>
      <c r="M282" s="26"/>
      <c r="N282" s="27"/>
    </row>
    <row r="283" spans="1:14" s="5" customFormat="1" ht="24.75" customHeight="1">
      <c r="A283" s="28"/>
      <c r="B283" s="28"/>
      <c r="C283" s="29"/>
      <c r="D283" s="24" t="s">
        <v>14</v>
      </c>
      <c r="E283" s="26">
        <f>SUM(E280,E281)-E282</f>
        <v>2000</v>
      </c>
      <c r="F283" s="30"/>
      <c r="G283" s="30"/>
      <c r="H283" s="30"/>
      <c r="I283" s="26">
        <f>SUM(I280,I281)-I282</f>
        <v>2000</v>
      </c>
      <c r="J283" s="26"/>
      <c r="K283" s="26"/>
      <c r="L283" s="26">
        <f>SUM(L280,L281)-L282</f>
        <v>2000</v>
      </c>
      <c r="M283" s="26"/>
      <c r="N283" s="27"/>
    </row>
    <row r="284" spans="1:14" s="5" customFormat="1" ht="24.75" customHeight="1">
      <c r="A284" s="31"/>
      <c r="B284" s="32" t="s">
        <v>137</v>
      </c>
      <c r="C284" s="126" t="s">
        <v>79</v>
      </c>
      <c r="D284" s="37" t="s">
        <v>8</v>
      </c>
      <c r="E284" s="35">
        <f>SUM(I284,M284)</f>
        <v>7000</v>
      </c>
      <c r="F284" s="36"/>
      <c r="G284" s="36"/>
      <c r="H284" s="36"/>
      <c r="I284" s="35">
        <f>SUM(K284,L284,J284)</f>
        <v>7000</v>
      </c>
      <c r="J284" s="35"/>
      <c r="K284" s="35">
        <v>7000</v>
      </c>
      <c r="L284" s="35"/>
      <c r="M284" s="26"/>
      <c r="N284" s="27"/>
    </row>
    <row r="285" spans="1:14" s="5" customFormat="1" ht="24.75" customHeight="1">
      <c r="A285" s="22"/>
      <c r="B285" s="22"/>
      <c r="C285" s="127"/>
      <c r="D285" s="37" t="s">
        <v>9</v>
      </c>
      <c r="E285" s="35"/>
      <c r="F285" s="36"/>
      <c r="G285" s="36"/>
      <c r="H285" s="36"/>
      <c r="I285" s="35"/>
      <c r="J285" s="35"/>
      <c r="K285" s="35"/>
      <c r="L285" s="35"/>
      <c r="M285" s="26"/>
      <c r="N285" s="27"/>
    </row>
    <row r="286" spans="1:14" s="5" customFormat="1" ht="24.75" customHeight="1">
      <c r="A286" s="22"/>
      <c r="B286" s="22"/>
      <c r="C286" s="23"/>
      <c r="D286" s="37" t="s">
        <v>13</v>
      </c>
      <c r="E286" s="35"/>
      <c r="F286" s="30"/>
      <c r="G286" s="36"/>
      <c r="H286" s="36"/>
      <c r="I286" s="35"/>
      <c r="J286" s="35"/>
      <c r="K286" s="35"/>
      <c r="L286" s="35"/>
      <c r="M286" s="26"/>
      <c r="N286" s="27"/>
    </row>
    <row r="287" spans="1:14" s="5" customFormat="1" ht="24.75" customHeight="1">
      <c r="A287" s="28"/>
      <c r="B287" s="28"/>
      <c r="C287" s="29"/>
      <c r="D287" s="24" t="s">
        <v>14</v>
      </c>
      <c r="E287" s="26">
        <f>SUM(E284,E285)-E286</f>
        <v>7000</v>
      </c>
      <c r="F287" s="25"/>
      <c r="G287" s="30"/>
      <c r="H287" s="30"/>
      <c r="I287" s="26">
        <f>SUM(I284,I285)-I286</f>
        <v>7000</v>
      </c>
      <c r="J287" s="26"/>
      <c r="K287" s="26">
        <f>SUM(K284,K285)-K286</f>
        <v>7000</v>
      </c>
      <c r="L287" s="26"/>
      <c r="M287" s="26"/>
      <c r="N287" s="27"/>
    </row>
    <row r="288" spans="1:14" s="5" customFormat="1" ht="24.75" customHeight="1">
      <c r="A288" s="31" t="s">
        <v>104</v>
      </c>
      <c r="B288" s="32"/>
      <c r="C288" s="128" t="s">
        <v>105</v>
      </c>
      <c r="D288" s="37" t="s">
        <v>8</v>
      </c>
      <c r="E288" s="38">
        <f>SUM(E292,E296)</f>
        <v>54610</v>
      </c>
      <c r="F288" s="38"/>
      <c r="G288" s="38"/>
      <c r="H288" s="38"/>
      <c r="I288" s="38">
        <f>SUM(I292,I296)</f>
        <v>54610</v>
      </c>
      <c r="J288" s="38"/>
      <c r="K288" s="38">
        <f>SUM(K292,K296)</f>
        <v>39610</v>
      </c>
      <c r="L288" s="38">
        <f>SUM(L292,L296)</f>
        <v>15000</v>
      </c>
      <c r="M288" s="26"/>
      <c r="N288" s="27"/>
    </row>
    <row r="289" spans="1:14" s="5" customFormat="1" ht="24.75" customHeight="1">
      <c r="A289" s="22"/>
      <c r="B289" s="22"/>
      <c r="C289" s="129"/>
      <c r="D289" s="37" t="s">
        <v>9</v>
      </c>
      <c r="E289" s="38"/>
      <c r="F289" s="38"/>
      <c r="G289" s="38"/>
      <c r="H289" s="38"/>
      <c r="I289" s="38"/>
      <c r="J289" s="38"/>
      <c r="K289" s="38"/>
      <c r="L289" s="38"/>
      <c r="M289" s="26"/>
      <c r="N289" s="27"/>
    </row>
    <row r="290" spans="1:14" s="5" customFormat="1" ht="24.75" customHeight="1">
      <c r="A290" s="22"/>
      <c r="B290" s="22"/>
      <c r="C290" s="23"/>
      <c r="D290" s="37" t="s">
        <v>13</v>
      </c>
      <c r="E290" s="38"/>
      <c r="F290" s="25"/>
      <c r="G290" s="38"/>
      <c r="H290" s="38"/>
      <c r="I290" s="38"/>
      <c r="J290" s="38"/>
      <c r="K290" s="38"/>
      <c r="L290" s="38"/>
      <c r="M290" s="26"/>
      <c r="N290" s="27"/>
    </row>
    <row r="291" spans="1:14" s="5" customFormat="1" ht="24.75" customHeight="1">
      <c r="A291" s="28"/>
      <c r="B291" s="28"/>
      <c r="C291" s="29"/>
      <c r="D291" s="24" t="s">
        <v>14</v>
      </c>
      <c r="E291" s="25">
        <f>SUM(E295,E299)</f>
        <v>54610</v>
      </c>
      <c r="F291" s="30"/>
      <c r="G291" s="25"/>
      <c r="H291" s="25"/>
      <c r="I291" s="25">
        <f>SUM(I295,I299)</f>
        <v>54610</v>
      </c>
      <c r="J291" s="25"/>
      <c r="K291" s="25">
        <f>SUM(K295,K299)</f>
        <v>39610</v>
      </c>
      <c r="L291" s="25">
        <f>SUM(L295,L299)</f>
        <v>15000</v>
      </c>
      <c r="M291" s="26"/>
      <c r="N291" s="27"/>
    </row>
    <row r="292" spans="1:14" s="5" customFormat="1" ht="24.75" customHeight="1">
      <c r="A292" s="31"/>
      <c r="B292" s="32" t="s">
        <v>106</v>
      </c>
      <c r="C292" s="126" t="s">
        <v>107</v>
      </c>
      <c r="D292" s="37" t="s">
        <v>8</v>
      </c>
      <c r="E292" s="35">
        <f>SUM(I292,M292)</f>
        <v>39610</v>
      </c>
      <c r="F292" s="36"/>
      <c r="G292" s="36"/>
      <c r="H292" s="36"/>
      <c r="I292" s="35">
        <f>SUM(K292,L292,J292)</f>
        <v>39610</v>
      </c>
      <c r="J292" s="35"/>
      <c r="K292" s="35">
        <v>39610</v>
      </c>
      <c r="L292" s="35"/>
      <c r="M292" s="26"/>
      <c r="N292" s="27"/>
    </row>
    <row r="293" spans="1:14" s="5" customFormat="1" ht="24.75" customHeight="1">
      <c r="A293" s="22"/>
      <c r="B293" s="22"/>
      <c r="C293" s="127"/>
      <c r="D293" s="37" t="s">
        <v>9</v>
      </c>
      <c r="E293" s="35"/>
      <c r="F293" s="36"/>
      <c r="G293" s="36"/>
      <c r="H293" s="36"/>
      <c r="I293" s="35"/>
      <c r="J293" s="35"/>
      <c r="K293" s="35"/>
      <c r="L293" s="35"/>
      <c r="M293" s="26"/>
      <c r="N293" s="27"/>
    </row>
    <row r="294" spans="1:14" s="5" customFormat="1" ht="24.75" customHeight="1">
      <c r="A294" s="22"/>
      <c r="B294" s="22"/>
      <c r="C294" s="23"/>
      <c r="D294" s="37" t="s">
        <v>13</v>
      </c>
      <c r="E294" s="35"/>
      <c r="F294" s="30"/>
      <c r="G294" s="36"/>
      <c r="H294" s="36"/>
      <c r="I294" s="35"/>
      <c r="J294" s="35"/>
      <c r="K294" s="35"/>
      <c r="L294" s="35"/>
      <c r="M294" s="26"/>
      <c r="N294" s="27"/>
    </row>
    <row r="295" spans="1:14" s="5" customFormat="1" ht="24.75" customHeight="1">
      <c r="A295" s="28"/>
      <c r="B295" s="28"/>
      <c r="C295" s="29"/>
      <c r="D295" s="24" t="s">
        <v>14</v>
      </c>
      <c r="E295" s="26">
        <f>SUM(E292,E293)-E294</f>
        <v>39610</v>
      </c>
      <c r="F295" s="30"/>
      <c r="G295" s="30"/>
      <c r="H295" s="30"/>
      <c r="I295" s="26">
        <f>SUM(I292,I293)-I294</f>
        <v>39610</v>
      </c>
      <c r="J295" s="26"/>
      <c r="K295" s="26">
        <f>SUM(K292,K293)-K294</f>
        <v>39610</v>
      </c>
      <c r="L295" s="26"/>
      <c r="M295" s="26"/>
      <c r="N295" s="27"/>
    </row>
    <row r="296" spans="1:14" s="5" customFormat="1" ht="24.75" customHeight="1">
      <c r="A296" s="31"/>
      <c r="B296" s="32" t="s">
        <v>108</v>
      </c>
      <c r="C296" s="46" t="s">
        <v>109</v>
      </c>
      <c r="D296" s="37" t="s">
        <v>8</v>
      </c>
      <c r="E296" s="35">
        <f>SUM(I296,M296)</f>
        <v>15000</v>
      </c>
      <c r="F296" s="36"/>
      <c r="G296" s="36"/>
      <c r="H296" s="36"/>
      <c r="I296" s="35">
        <f>SUM(K296,L296,J296)</f>
        <v>15000</v>
      </c>
      <c r="J296" s="35"/>
      <c r="K296" s="35"/>
      <c r="L296" s="35">
        <v>15000</v>
      </c>
      <c r="M296" s="26"/>
      <c r="N296" s="27"/>
    </row>
    <row r="297" spans="1:14" s="5" customFormat="1" ht="24.75" customHeight="1">
      <c r="A297" s="22"/>
      <c r="B297" s="22"/>
      <c r="C297" s="23"/>
      <c r="D297" s="37" t="s">
        <v>9</v>
      </c>
      <c r="E297" s="35"/>
      <c r="F297" s="36"/>
      <c r="G297" s="36"/>
      <c r="H297" s="36"/>
      <c r="I297" s="35"/>
      <c r="J297" s="35"/>
      <c r="K297" s="35"/>
      <c r="L297" s="35"/>
      <c r="M297" s="26"/>
      <c r="N297" s="27"/>
    </row>
    <row r="298" spans="1:14" s="5" customFormat="1" ht="24.75" customHeight="1">
      <c r="A298" s="22"/>
      <c r="B298" s="22"/>
      <c r="C298" s="23"/>
      <c r="D298" s="37" t="s">
        <v>13</v>
      </c>
      <c r="E298" s="35"/>
      <c r="F298" s="36"/>
      <c r="G298" s="36"/>
      <c r="H298" s="36"/>
      <c r="I298" s="35"/>
      <c r="J298" s="35"/>
      <c r="K298" s="35"/>
      <c r="L298" s="35"/>
      <c r="M298" s="26"/>
      <c r="N298" s="27"/>
    </row>
    <row r="299" spans="1:14" s="5" customFormat="1" ht="24.75" customHeight="1">
      <c r="A299" s="22"/>
      <c r="B299" s="22"/>
      <c r="C299" s="23"/>
      <c r="D299" s="37" t="s">
        <v>14</v>
      </c>
      <c r="E299" s="35">
        <f>SUM(E296,E297)-E298</f>
        <v>15000</v>
      </c>
      <c r="F299" s="38"/>
      <c r="G299" s="36"/>
      <c r="H299" s="36"/>
      <c r="I299" s="35">
        <f>SUM(I296,I297)-I298</f>
        <v>15000</v>
      </c>
      <c r="J299" s="35"/>
      <c r="K299" s="35"/>
      <c r="L299" s="35">
        <f>SUM(L296,L297)-L298</f>
        <v>15000</v>
      </c>
      <c r="M299" s="26"/>
      <c r="N299" s="27"/>
    </row>
    <row r="300" spans="1:14" s="5" customFormat="1" ht="24.75" customHeight="1">
      <c r="A300" s="31" t="s">
        <v>110</v>
      </c>
      <c r="B300" s="32"/>
      <c r="C300" s="47" t="s">
        <v>111</v>
      </c>
      <c r="D300" s="37" t="s">
        <v>8</v>
      </c>
      <c r="E300" s="38">
        <f>SUM(E304)</f>
        <v>26000</v>
      </c>
      <c r="F300" s="38"/>
      <c r="G300" s="38"/>
      <c r="H300" s="38"/>
      <c r="I300" s="38">
        <f>SUM(I304)</f>
        <v>26000</v>
      </c>
      <c r="J300" s="38"/>
      <c r="K300" s="38">
        <f>SUM(K304)</f>
        <v>26000</v>
      </c>
      <c r="L300" s="38"/>
      <c r="M300" s="25"/>
      <c r="N300" s="27"/>
    </row>
    <row r="301" spans="1:14" s="5" customFormat="1" ht="24.75" customHeight="1">
      <c r="A301" s="22"/>
      <c r="B301" s="22"/>
      <c r="C301" s="23"/>
      <c r="D301" s="37" t="s">
        <v>9</v>
      </c>
      <c r="E301" s="38"/>
      <c r="F301" s="38"/>
      <c r="G301" s="38"/>
      <c r="H301" s="38"/>
      <c r="I301" s="38"/>
      <c r="J301" s="38"/>
      <c r="K301" s="38"/>
      <c r="L301" s="38"/>
      <c r="M301" s="25"/>
      <c r="N301" s="27"/>
    </row>
    <row r="302" spans="1:14" s="5" customFormat="1" ht="24.75" customHeight="1">
      <c r="A302" s="22"/>
      <c r="B302" s="22"/>
      <c r="C302" s="23"/>
      <c r="D302" s="37" t="s">
        <v>13</v>
      </c>
      <c r="E302" s="38"/>
      <c r="F302" s="38"/>
      <c r="G302" s="38"/>
      <c r="H302" s="38"/>
      <c r="I302" s="38"/>
      <c r="J302" s="38"/>
      <c r="K302" s="38"/>
      <c r="L302" s="38"/>
      <c r="M302" s="25"/>
      <c r="N302" s="27"/>
    </row>
    <row r="303" spans="1:14" s="5" customFormat="1" ht="24.75" customHeight="1">
      <c r="A303" s="22"/>
      <c r="B303" s="22"/>
      <c r="C303" s="23"/>
      <c r="D303" s="37" t="s">
        <v>14</v>
      </c>
      <c r="E303" s="38">
        <f>SUM(E307)</f>
        <v>26000</v>
      </c>
      <c r="F303" s="36"/>
      <c r="G303" s="38"/>
      <c r="H303" s="38"/>
      <c r="I303" s="38">
        <f>SUM(I307)</f>
        <v>26000</v>
      </c>
      <c r="J303" s="38"/>
      <c r="K303" s="38">
        <f>SUM(K307)</f>
        <v>26000</v>
      </c>
      <c r="L303" s="38"/>
      <c r="M303" s="25"/>
      <c r="N303" s="27"/>
    </row>
    <row r="304" spans="1:14" s="5" customFormat="1" ht="24.75" customHeight="1">
      <c r="A304" s="31"/>
      <c r="B304" s="32" t="s">
        <v>112</v>
      </c>
      <c r="C304" s="46" t="s">
        <v>16</v>
      </c>
      <c r="D304" s="37" t="s">
        <v>8</v>
      </c>
      <c r="E304" s="35">
        <f>SUM(I304,M304)</f>
        <v>26000</v>
      </c>
      <c r="F304" s="36"/>
      <c r="G304" s="36"/>
      <c r="H304" s="36"/>
      <c r="I304" s="35">
        <f>SUM(K304,L304,J304)</f>
        <v>26000</v>
      </c>
      <c r="J304" s="35"/>
      <c r="K304" s="35">
        <v>26000</v>
      </c>
      <c r="L304" s="35"/>
      <c r="M304" s="26"/>
      <c r="N304" s="27"/>
    </row>
    <row r="305" spans="1:14" s="5" customFormat="1" ht="24.75" customHeight="1">
      <c r="A305" s="22"/>
      <c r="B305" s="22"/>
      <c r="C305" s="23"/>
      <c r="D305" s="37" t="s">
        <v>9</v>
      </c>
      <c r="E305" s="35"/>
      <c r="F305" s="36"/>
      <c r="G305" s="36"/>
      <c r="H305" s="36"/>
      <c r="I305" s="35"/>
      <c r="J305" s="35"/>
      <c r="K305" s="35"/>
      <c r="L305" s="35"/>
      <c r="M305" s="26"/>
      <c r="N305" s="27"/>
    </row>
    <row r="306" spans="1:14" s="5" customFormat="1" ht="24.75" customHeight="1">
      <c r="A306" s="22"/>
      <c r="B306" s="22"/>
      <c r="C306" s="23"/>
      <c r="D306" s="37" t="s">
        <v>13</v>
      </c>
      <c r="E306" s="35"/>
      <c r="F306" s="36"/>
      <c r="G306" s="36"/>
      <c r="H306" s="36"/>
      <c r="I306" s="35"/>
      <c r="J306" s="35"/>
      <c r="K306" s="35"/>
      <c r="L306" s="35"/>
      <c r="M306" s="26"/>
      <c r="N306" s="27"/>
    </row>
    <row r="307" spans="1:14" s="5" customFormat="1" ht="24.75" customHeight="1" thickBot="1">
      <c r="A307" s="62"/>
      <c r="B307" s="62"/>
      <c r="C307" s="63"/>
      <c r="D307" s="64" t="s">
        <v>14</v>
      </c>
      <c r="E307" s="65">
        <f>SUM(E304,E305)-E306</f>
        <v>26000</v>
      </c>
      <c r="F307" s="80"/>
      <c r="G307" s="66"/>
      <c r="H307" s="66"/>
      <c r="I307" s="65">
        <f>SUM(I304,I305)-I306</f>
        <v>26000</v>
      </c>
      <c r="J307" s="65"/>
      <c r="K307" s="65">
        <f>SUM(K304,K305)-K306</f>
        <v>26000</v>
      </c>
      <c r="L307" s="65"/>
      <c r="M307" s="65"/>
      <c r="N307" s="27"/>
    </row>
    <row r="308" spans="1:14" s="5" customFormat="1" ht="24.75" customHeight="1">
      <c r="A308" s="142" t="s">
        <v>18</v>
      </c>
      <c r="B308" s="143"/>
      <c r="C308" s="144"/>
      <c r="D308" s="40" t="s">
        <v>8</v>
      </c>
      <c r="E308" s="67">
        <f>SUM(I308,M308)</f>
        <v>37099776</v>
      </c>
      <c r="F308" s="67">
        <f>SUM(F16,F52,F60,F76,F96,F172,F192,F228)</f>
        <v>3391872</v>
      </c>
      <c r="G308" s="67">
        <f>SUM(G16,G28,G40,G52,G60,G76,G96,G116,G124,G132,G172,G192,G228,G252,G288,G300)</f>
        <v>110000</v>
      </c>
      <c r="H308" s="67">
        <f>SUM(H16,H28,H40,H52,H60,H76,H96,H116,H124,H132,H172,H192,H228,H252,H288,H300)</f>
        <v>24500</v>
      </c>
      <c r="I308" s="67">
        <f>SUM(J308:L308)</f>
        <v>32439685</v>
      </c>
      <c r="J308" s="67">
        <f>SUM(J16,J28,J40,J52,J60,J76,J96,J116,J124,J132,J172,J192,J228,J252,J288,J300)</f>
        <v>20149994</v>
      </c>
      <c r="K308" s="67">
        <f>SUM(K16,K28,K40,K52,K60,K76,K96,K116,K124,K132,K164,K172,K192,K228,K252,K288,K300)</f>
        <v>11299649</v>
      </c>
      <c r="L308" s="67">
        <f aca="true" t="shared" si="13" ref="L308:M311">SUM(L16,L28,L40,L52,L60,L76,L96,L116,L124,L132,L172,L192,L228,L252,L288,L300)</f>
        <v>990042</v>
      </c>
      <c r="M308" s="67">
        <f t="shared" si="13"/>
        <v>4660091</v>
      </c>
      <c r="N308" s="27"/>
    </row>
    <row r="309" spans="1:14" s="5" customFormat="1" ht="24.75" customHeight="1">
      <c r="A309" s="142"/>
      <c r="B309" s="143"/>
      <c r="C309" s="144"/>
      <c r="D309" s="33" t="s">
        <v>9</v>
      </c>
      <c r="E309" s="25">
        <f>SUM(E17,E29,E41,E53,E61,E77,E97,E117,E125,E133,E165,E173,E193,E229,E253,E289,E301)</f>
        <v>4781461</v>
      </c>
      <c r="F309" s="25">
        <f>SUM(F18,F30,F42,F54,F62,F78,F97,F117,F125,F133,F173,F193,F229,F253,F289,F301)</f>
        <v>2000</v>
      </c>
      <c r="G309" s="25">
        <f aca="true" t="shared" si="14" ref="G309:H311">SUM(G17,G29,G41,G53,G61,G77,G97,G117,G125,G133,G173,G193,G229,G253,G289,G301)</f>
        <v>0</v>
      </c>
      <c r="H309" s="25">
        <f t="shared" si="14"/>
        <v>0</v>
      </c>
      <c r="I309" s="25">
        <f>SUM(I17,I29,I41,I53,I61,I77,I97,I117,I125,I133,I165,I173,I193,I229,I253,I289,I301)</f>
        <v>1403466</v>
      </c>
      <c r="J309" s="25">
        <f>SUM(J17,J29,J41,J53,J61,J77,J97,J117,J125,J133,J165,J173,J193,J229,J253,J289,J301)</f>
        <v>93904</v>
      </c>
      <c r="K309" s="25">
        <f>SUM(K17,K29,K41,K53,K61,K77,K97,K117,K125,K133,K165,K173,K193,K229,K253,K289,K301)</f>
        <v>1306562</v>
      </c>
      <c r="L309" s="25">
        <f>SUM(L17,L29,L41,L53,L61,L77,L97,L117,L125,L133,L165,L173,L193,L229,L253,L289,L301)</f>
        <v>3000</v>
      </c>
      <c r="M309" s="25">
        <f>SUM(M17,M29,M41,M53,M61,M77,M97,M117,M125,M133,M165,M173,M193,M229,M253,M289,M301)</f>
        <v>3377995</v>
      </c>
      <c r="N309" s="27"/>
    </row>
    <row r="310" spans="1:14" s="5" customFormat="1" ht="24.75" customHeight="1">
      <c r="A310" s="142"/>
      <c r="B310" s="143"/>
      <c r="C310" s="144"/>
      <c r="D310" s="33" t="s">
        <v>13</v>
      </c>
      <c r="E310" s="25">
        <f>SUM(E18,E30,E42,E54,E62,E78,E98,E118,E126,E134,E166,E174,E194,E230,E254,E290,E302)</f>
        <v>2840961</v>
      </c>
      <c r="F310" s="25">
        <f>SUM(F18,F30,F42,F54,F62,F78,F98,F118,F126,F134,F174,F194,F230,F254,F290,F302)</f>
        <v>2000</v>
      </c>
      <c r="G310" s="25">
        <f t="shared" si="14"/>
        <v>0</v>
      </c>
      <c r="H310" s="25">
        <f t="shared" si="14"/>
        <v>0</v>
      </c>
      <c r="I310" s="25">
        <f>SUM(I18,I30,I42,I54,I62,I78,I98,I118,I126,I134,I166,I174,I194,I230,I254,I290,I302)</f>
        <v>252018</v>
      </c>
      <c r="J310" s="25">
        <f>SUM(J18,J30,J42,J54,J62,J78,J98,J118,J126,J134,J166,J174,J194,J230,J254,J290,J302)</f>
        <v>114454</v>
      </c>
      <c r="K310" s="25">
        <f>SUM(K18,K30,K42,K54,K62,K78,K98,K118,K126,K134,K166,K174,K194,K230,K254,K290,K302)</f>
        <v>137564</v>
      </c>
      <c r="L310" s="25">
        <f>SUM(L18,L30,L42,L54,L62,L78,L98,L118,L126,L134,L166,L174,L194,L230,L254,L290,L302)</f>
        <v>0</v>
      </c>
      <c r="M310" s="25">
        <f>SUM(M18,M30,M42,M54,M62,M78,M98,M118,M126,M134,M166,M174,M194,M230,M254,M290,M302)</f>
        <v>2588943</v>
      </c>
      <c r="N310" s="27"/>
    </row>
    <row r="311" spans="1:14" s="5" customFormat="1" ht="24.75" customHeight="1">
      <c r="A311" s="145"/>
      <c r="B311" s="146"/>
      <c r="C311" s="147"/>
      <c r="D311" s="49" t="s">
        <v>14</v>
      </c>
      <c r="E311" s="25">
        <f>SUM(E308+E309-E310)</f>
        <v>39040276</v>
      </c>
      <c r="F311" s="25">
        <f>SUM(F19,F31,F43,F55,F63,F79,F99,F119,F127,F135,F175,F195,F231,F255,F291,F303)</f>
        <v>3393271</v>
      </c>
      <c r="G311" s="25">
        <f t="shared" si="14"/>
        <v>110000</v>
      </c>
      <c r="H311" s="25">
        <f t="shared" si="14"/>
        <v>24500</v>
      </c>
      <c r="I311" s="25">
        <f>SUM(J311:L311)</f>
        <v>33591133</v>
      </c>
      <c r="J311" s="25">
        <f>SUM(J19,J31,J43,J55,J63,J79,J99,J119,J127,J135,J175,J195,J231,J255,J291,J303)</f>
        <v>20129444</v>
      </c>
      <c r="K311" s="67">
        <f>SUM(K19,K31,K43,K55,K63,K79,K99,K119,K127,K135,K167,K175,K195,K231,K255,K291,K303)</f>
        <v>12468647</v>
      </c>
      <c r="L311" s="25">
        <f t="shared" si="13"/>
        <v>993042</v>
      </c>
      <c r="M311" s="25">
        <f t="shared" si="13"/>
        <v>5449143</v>
      </c>
      <c r="N311" s="27"/>
    </row>
    <row r="312" spans="1:13" ht="12.75">
      <c r="A312" s="50"/>
      <c r="B312" s="50"/>
      <c r="C312" s="51"/>
      <c r="D312" s="51"/>
      <c r="E312" s="51"/>
      <c r="F312" s="52"/>
      <c r="G312" s="52"/>
      <c r="H312" s="52"/>
      <c r="I312" s="51"/>
      <c r="J312" s="51"/>
      <c r="K312" s="51"/>
      <c r="L312" s="51"/>
      <c r="M312" s="51"/>
    </row>
    <row r="313" spans="1:13" ht="12.75">
      <c r="A313" s="50"/>
      <c r="B313" s="50"/>
      <c r="C313" s="51"/>
      <c r="D313" s="51"/>
      <c r="E313" s="51"/>
      <c r="F313" s="52"/>
      <c r="G313" s="52"/>
      <c r="H313" s="52"/>
      <c r="I313" s="51"/>
      <c r="J313" s="51"/>
      <c r="K313" s="51"/>
      <c r="L313" s="51"/>
      <c r="M313" s="51"/>
    </row>
    <row r="314" spans="1:13" ht="12.75">
      <c r="A314" s="50"/>
      <c r="B314" s="50"/>
      <c r="C314" s="51"/>
      <c r="D314" s="51"/>
      <c r="E314" s="51"/>
      <c r="F314" s="52"/>
      <c r="G314" s="52"/>
      <c r="H314" s="52"/>
      <c r="I314" s="51"/>
      <c r="J314" s="51"/>
      <c r="K314" s="51"/>
      <c r="L314" s="51"/>
      <c r="M314" s="51"/>
    </row>
    <row r="315" spans="1:13" ht="12.75">
      <c r="A315" s="50"/>
      <c r="B315" s="50"/>
      <c r="C315" s="51"/>
      <c r="D315" s="51"/>
      <c r="E315" s="51"/>
      <c r="F315" s="52"/>
      <c r="G315" s="52"/>
      <c r="H315" s="52"/>
      <c r="I315" s="51"/>
      <c r="J315" s="51"/>
      <c r="K315" s="51"/>
      <c r="L315" s="51"/>
      <c r="M315" s="51"/>
    </row>
    <row r="316" spans="1:13" ht="12.75">
      <c r="A316" s="50"/>
      <c r="B316" s="50"/>
      <c r="C316" s="51"/>
      <c r="D316" s="51"/>
      <c r="E316" s="51"/>
      <c r="F316" s="52"/>
      <c r="G316" s="52"/>
      <c r="H316" s="52"/>
      <c r="I316" s="51"/>
      <c r="J316" s="51"/>
      <c r="K316" s="51"/>
      <c r="L316" s="51"/>
      <c r="M316" s="51"/>
    </row>
    <row r="317" spans="1:13" ht="12.75">
      <c r="A317" s="50"/>
      <c r="B317" s="50"/>
      <c r="C317" s="51"/>
      <c r="D317" s="51"/>
      <c r="E317" s="51"/>
      <c r="G317" s="52"/>
      <c r="H317" s="52"/>
      <c r="I317" s="51"/>
      <c r="J317" s="51"/>
      <c r="K317" s="51"/>
      <c r="L317" s="51"/>
      <c r="M317" s="51"/>
    </row>
    <row r="321" ht="24.75" customHeight="1">
      <c r="E321" s="83">
        <f>SUM(E309)-E310</f>
        <v>1940500</v>
      </c>
    </row>
  </sheetData>
  <mergeCells count="57">
    <mergeCell ref="C212:C215"/>
    <mergeCell ref="C292:C293"/>
    <mergeCell ref="A308:C311"/>
    <mergeCell ref="C276:C277"/>
    <mergeCell ref="C280:C281"/>
    <mergeCell ref="C284:C285"/>
    <mergeCell ref="C288:C289"/>
    <mergeCell ref="C256:C257"/>
    <mergeCell ref="C260:C261"/>
    <mergeCell ref="C264:C265"/>
    <mergeCell ref="C272:C273"/>
    <mergeCell ref="C232:C233"/>
    <mergeCell ref="C236:C237"/>
    <mergeCell ref="C244:C245"/>
    <mergeCell ref="C252:C253"/>
    <mergeCell ref="C216:C217"/>
    <mergeCell ref="C220:C221"/>
    <mergeCell ref="C224:C225"/>
    <mergeCell ref="C228:C229"/>
    <mergeCell ref="C188:C191"/>
    <mergeCell ref="C196:C197"/>
    <mergeCell ref="C204:C205"/>
    <mergeCell ref="C208:C209"/>
    <mergeCell ref="C168:C171"/>
    <mergeCell ref="C176:C179"/>
    <mergeCell ref="C180:C183"/>
    <mergeCell ref="C184:C187"/>
    <mergeCell ref="C108:C109"/>
    <mergeCell ref="C120:C122"/>
    <mergeCell ref="C152:C153"/>
    <mergeCell ref="C156:C157"/>
    <mergeCell ref="C64:C65"/>
    <mergeCell ref="C68:C69"/>
    <mergeCell ref="C96:C97"/>
    <mergeCell ref="C104:C105"/>
    <mergeCell ref="C20:C23"/>
    <mergeCell ref="C36:C39"/>
    <mergeCell ref="C52:C53"/>
    <mergeCell ref="C56:C57"/>
    <mergeCell ref="J10:J15"/>
    <mergeCell ref="K10:K15"/>
    <mergeCell ref="L10:L15"/>
    <mergeCell ref="C11:D11"/>
    <mergeCell ref="C12:D12"/>
    <mergeCell ref="C13:D13"/>
    <mergeCell ref="C14:D14"/>
    <mergeCell ref="C15:D15"/>
    <mergeCell ref="A6:M6"/>
    <mergeCell ref="A8:A15"/>
    <mergeCell ref="B8:B15"/>
    <mergeCell ref="C8:D10"/>
    <mergeCell ref="E8:E15"/>
    <mergeCell ref="M8:M15"/>
    <mergeCell ref="F9:F15"/>
    <mergeCell ref="G9:G15"/>
    <mergeCell ref="H9:H15"/>
    <mergeCell ref="I9:I15"/>
  </mergeCells>
  <printOptions horizontalCentered="1"/>
  <pageMargins left="0.3937007874015748" right="0.3937007874015748" top="0.1968503937007874" bottom="0" header="0.5118110236220472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Rejonowy</dc:creator>
  <cp:keywords/>
  <dc:description/>
  <cp:lastModifiedBy>Standard</cp:lastModifiedBy>
  <cp:lastPrinted>2005-12-15T09:03:29Z</cp:lastPrinted>
  <dcterms:created xsi:type="dcterms:W3CDTF">1999-06-23T10:13:04Z</dcterms:created>
  <dcterms:modified xsi:type="dcterms:W3CDTF">2006-03-08T08:41:00Z</dcterms:modified>
  <cp:category/>
  <cp:version/>
  <cp:contentType/>
  <cp:contentStatus/>
</cp:coreProperties>
</file>