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dochody" sheetId="1" r:id="rId1"/>
    <sheet name="wydatki" sheetId="2" r:id="rId2"/>
    <sheet name="porozumienia" sheetId="3" r:id="rId3"/>
    <sheet name="dotacje" sheetId="4" r:id="rId4"/>
    <sheet name="inw." sheetId="5" r:id="rId5"/>
    <sheet name="rez." sheetId="6" r:id="rId6"/>
    <sheet name="PFOŚiGW" sheetId="7" r:id="rId7"/>
    <sheet name="przychody-rozchody" sheetId="8" r:id="rId8"/>
    <sheet name="WPI" sheetId="9" r:id="rId9"/>
    <sheet name="krzyżówka" sheetId="10" r:id="rId10"/>
  </sheets>
  <definedNames>
    <definedName name="_xlnm.Print_Area" localSheetId="2">'porozumienia'!$A$1:$F$33</definedName>
    <definedName name="_xlnm.Print_Area" localSheetId="1">'wydatki'!$A$1:$M$307</definedName>
    <definedName name="_xlnm.Print_Titles" localSheetId="0">'dochody'!$8:$8</definedName>
    <definedName name="_xlnm.Print_Titles" localSheetId="2">'porozumienia'!$10:$10</definedName>
    <definedName name="_xlnm.Print_Titles" localSheetId="8">'WPI'!$10:$10</definedName>
    <definedName name="_xlnm.Print_Titles" localSheetId="1">'wydatki'!$8:$15</definedName>
  </definedNames>
  <calcPr fullCalcOnLoad="1"/>
</workbook>
</file>

<file path=xl/sharedStrings.xml><?xml version="1.0" encoding="utf-8"?>
<sst xmlns="http://schemas.openxmlformats.org/spreadsheetml/2006/main" count="926" uniqueCount="425">
  <si>
    <t>DOCHODY - zestawienie według działów, rozdziałów i paragrafów</t>
  </si>
  <si>
    <t>Dział</t>
  </si>
  <si>
    <t>Rozdział</t>
  </si>
  <si>
    <t>§</t>
  </si>
  <si>
    <t>Nazwa</t>
  </si>
  <si>
    <t>010</t>
  </si>
  <si>
    <t>Rolnictwo i łowiectwo</t>
  </si>
  <si>
    <t>01005</t>
  </si>
  <si>
    <t>Prace geodezyjno - urządzeniowe na potrzeby rolnictwa</t>
  </si>
  <si>
    <t>Dotacje celowe otrzymane z budżetu państwa na zadania bieżące z zakresu administracji rządowej oraz inne zadania zlecone ustawami realizowane przez powiat</t>
  </si>
  <si>
    <t>01017</t>
  </si>
  <si>
    <t>Dotacje celowe przekazane z budżetu państwa na zadania bieżące realizowane przez powiat na podstawie porozumień z organami administracji rządowej</t>
  </si>
  <si>
    <t>020</t>
  </si>
  <si>
    <t>Leśnictwo</t>
  </si>
  <si>
    <t>02001</t>
  </si>
  <si>
    <t>Gospodarka leśna</t>
  </si>
  <si>
    <t>Transport i łączność</t>
  </si>
  <si>
    <t>Drogi publiczne powiatowe</t>
  </si>
  <si>
    <t>0690</t>
  </si>
  <si>
    <t>Wpływy z różnych opłat</t>
  </si>
  <si>
    <t>0830</t>
  </si>
  <si>
    <t>Wpływy z usług</t>
  </si>
  <si>
    <t>0870</t>
  </si>
  <si>
    <t>Wpływy ze sprzedaży składników majatkowych</t>
  </si>
  <si>
    <t>0970</t>
  </si>
  <si>
    <t>Wpływy z różnych dochodów</t>
  </si>
  <si>
    <t>Gospodarka mieszkaniowa</t>
  </si>
  <si>
    <t>Gospodarka gruntami i nieruchomościami</t>
  </si>
  <si>
    <t>0750</t>
  </si>
  <si>
    <t>Dochody z najmu i dzierżawy składników majątkowych Skarbu Państwa lub jednostek samorządu terytorialnego oraz inncyh umów o podobnym charakterze</t>
  </si>
  <si>
    <t>0770</t>
  </si>
  <si>
    <t>Wpłaty z tytułu odpłatnego nabycia prawa oraz prawa użytkowania wieczystego nieruchomości</t>
  </si>
  <si>
    <t>Działalność usługowa</t>
  </si>
  <si>
    <t>Prace geodezyjne i kartograficzne (nieinwestycyjne)</t>
  </si>
  <si>
    <t>Opracowania geodezyjne i kartograficzne</t>
  </si>
  <si>
    <t>Nadzór budowlany</t>
  </si>
  <si>
    <t>Dotacje celowe otrzymane z budżetu państwa na inwestycje i zakupy inwestycyjne z zakresu administracji rządowej oraz inne zadania zlecone ustawami realizowane przez powiat</t>
  </si>
  <si>
    <t>Administracja publiczna</t>
  </si>
  <si>
    <t>Urzędy wojewódzkie</t>
  </si>
  <si>
    <t>Część oświatowa subwencji ogolnej dla jednostek samorządu terytorialnego</t>
  </si>
  <si>
    <t>Część równoważąca subwencji ogólnej</t>
  </si>
  <si>
    <t>Część wyrównawcza subwencji ogólnej dla powiatów</t>
  </si>
  <si>
    <t>podatek od osob prawnych</t>
  </si>
  <si>
    <t>podatek od osób fizycznych</t>
  </si>
  <si>
    <t>wlasne</t>
  </si>
  <si>
    <t>Dotacje porozumienia</t>
  </si>
  <si>
    <t>Dochody jednostek samorzadu terytorialnego związane z realizacja zadań z zakresu administracji rządowej oraz innych zadań zleconych ustawami</t>
  </si>
  <si>
    <t>Starostwa powiatowe</t>
  </si>
  <si>
    <t>0470</t>
  </si>
  <si>
    <t>Wpływy z opłat za zarząd, użytkowanie i użytkowanie wieczyste nieruchomości</t>
  </si>
  <si>
    <t>Ogółem dochody</t>
  </si>
  <si>
    <t>0840</t>
  </si>
  <si>
    <t>Wpływy ze sprzedaży wyrobów i składników majatkowych</t>
  </si>
  <si>
    <t>0920</t>
  </si>
  <si>
    <t>Pozostałe odsetki</t>
  </si>
  <si>
    <t>Komisje poborowe</t>
  </si>
  <si>
    <t>Bezpieczeństwo publiczne i ochrona przeciwpożarowa</t>
  </si>
  <si>
    <t>Komendy powiatowe Policji</t>
  </si>
  <si>
    <t>097</t>
  </si>
  <si>
    <t>Wpłaty od jednostek na fundusz celowy na finansowanie lub dofinansowanie zadań inwestycyjnych</t>
  </si>
  <si>
    <t>Komendy powiatowe Państwowej Straży Pożarnej</t>
  </si>
  <si>
    <t>Wpływy z tytułu pomocy finansowej udzielonej między jednostkami samorzadu terytorialnego na dofinansowanie własnych zadań bieżących</t>
  </si>
  <si>
    <t>Obrona cywilna</t>
  </si>
  <si>
    <t>Dochody od osób prawnych, od osób fizycznych i od innych jednostek nie posiadających osobowości prawnej oraz wydatki związane z  ich poborem</t>
  </si>
  <si>
    <t>Wpływy z innych opłat stanowiacych dochody jednostek samorzadu terytorialnego na podstawie ustaw</t>
  </si>
  <si>
    <t>0420</t>
  </si>
  <si>
    <t>Wpływy z opłaty komunikacyjnej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</si>
  <si>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</si>
  <si>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</si>
  <si>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</si>
  <si>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</si>
  <si>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</si>
  <si>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</si>
  <si>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Subwencja ogólne z budżetu państwa</t>
  </si>
  <si>
    <t>Różne rozliczenia finansowe</t>
  </si>
  <si>
    <t>Oświata i wychowanie</t>
  </si>
  <si>
    <t>Licea ogólnokształcące</t>
  </si>
  <si>
    <t>083</t>
  </si>
  <si>
    <t>Szkoły zawodowe</t>
  </si>
  <si>
    <t>Pozostała działalność</t>
  </si>
  <si>
    <t>Dotacje celowe otrzymane z budżetu państwa na realizację bieżących zadań własnych powiatu</t>
  </si>
  <si>
    <t>Ochrona zdrowia</t>
  </si>
  <si>
    <t>Składki na ubezpieczenia zdrowotne oraz świadczenia dla osób nie objętych obowiązkiem ubezpieczenia zdrowotnego</t>
  </si>
  <si>
    <t>Pomoc społeczna</t>
  </si>
  <si>
    <t>Placówki opiekuńczo-wychowawcze</t>
  </si>
  <si>
    <t>Dotacja celowe otrzymane z powiatu na zadania bieżące realizowane na podstawie porozumień (umów) między jednostkami samorządu terytorialnego</t>
  </si>
  <si>
    <t>Rodziny zastępcze</t>
  </si>
  <si>
    <t>Pozostałe zadania w zakresie polityki społecznej</t>
  </si>
  <si>
    <t>Zespoły do spraw orzekania o  niepełnosprawności</t>
  </si>
  <si>
    <t>Państwowy Fundusz Rehabilitacji Osób Niepełnosprawnych</t>
  </si>
  <si>
    <t>Powiatowe urzędy pracy</t>
  </si>
  <si>
    <t>Środki z Funduszu Pracy otrzymane przez powiat z przeznaczeniem na finansowanie kosztów wynagrodzenia i składek na ubezpieczenia społeczne pracowników  powiatowego urzedu pracy</t>
  </si>
  <si>
    <t>Edukacyjna opieka wychowawcza</t>
  </si>
  <si>
    <t>Specjalne ośrodki szkolno-wychowawcze</t>
  </si>
  <si>
    <t>Poradnie psychologiczno-pedagogiczne w tym poradnie specjalistyczne</t>
  </si>
  <si>
    <t>Placówki wychowania pozaszkolnego</t>
  </si>
  <si>
    <t>Internaty i bursy szkolne</t>
  </si>
  <si>
    <t>OGÓŁEM</t>
  </si>
  <si>
    <t>zwiększenia</t>
  </si>
  <si>
    <t>zmniejszenia</t>
  </si>
  <si>
    <t>Plan przed zmianami</t>
  </si>
  <si>
    <t>Plan po zmianach</t>
  </si>
  <si>
    <t>Środki otrzymane od pozostałych jednostek zaliczanych do sektora finansów publicznych na realizację zadań bieżących jednostek zaliczanych do sektora finansów publicznych</t>
  </si>
  <si>
    <r>
      <t xml:space="preserve">Wydatki - </t>
    </r>
    <r>
      <rPr>
        <b/>
        <sz val="12"/>
        <rFont val="Arial CE"/>
        <family val="2"/>
      </rPr>
      <t>zestawienie według działów i rozdziałów</t>
    </r>
  </si>
  <si>
    <t>Dz.</t>
  </si>
  <si>
    <t>Rozdz.</t>
  </si>
  <si>
    <t>Wyszczególnienie</t>
  </si>
  <si>
    <t>Wydatki ogółem</t>
  </si>
  <si>
    <t>w tym</t>
  </si>
  <si>
    <t>Z tego :</t>
  </si>
  <si>
    <t>Wydatki majątkowe</t>
  </si>
  <si>
    <t>zadania bieżące         z zakresu administracji rządowej oraz inne zadania zlecone ustawami realizowane przez powiat</t>
  </si>
  <si>
    <t>zadania inwestycyjne z zakresu administracji rządowej oraz inne zadania zlecone ustawami realizowane przez powiat</t>
  </si>
  <si>
    <t>zadania bieżące realizowane przez powiat na podstawie porozumień z organami administracji rządowej</t>
  </si>
  <si>
    <t>Bieżące</t>
  </si>
  <si>
    <t>w tym :</t>
  </si>
  <si>
    <t>Wynagrodzenia i pochodne od wynagrodzeń</t>
  </si>
  <si>
    <t>Pozostałe wydatki</t>
  </si>
  <si>
    <t>Dotacje</t>
  </si>
  <si>
    <t>a) plan przed zmianą</t>
  </si>
  <si>
    <t>b)  zwiększenia</t>
  </si>
  <si>
    <t>c) zmniejszenia</t>
  </si>
  <si>
    <t>d) plan po zmianach</t>
  </si>
  <si>
    <t>a.</t>
  </si>
  <si>
    <t>b.</t>
  </si>
  <si>
    <t>c.</t>
  </si>
  <si>
    <t xml:space="preserve"> </t>
  </si>
  <si>
    <t>d.</t>
  </si>
  <si>
    <t>Prace geodezyjno-urządzeniowe na potrzeby rolnictwa</t>
  </si>
  <si>
    <t>Ochrona roslin</t>
  </si>
  <si>
    <t>02002</t>
  </si>
  <si>
    <t>Nadzór nad gospodarką leśną</t>
  </si>
  <si>
    <t>600</t>
  </si>
  <si>
    <t>60014</t>
  </si>
  <si>
    <t>700</t>
  </si>
  <si>
    <t>70005</t>
  </si>
  <si>
    <t>710</t>
  </si>
  <si>
    <t>71013</t>
  </si>
  <si>
    <t>Prace geodezyjne i kartograficzne                      (nieinwestycyjne)</t>
  </si>
  <si>
    <t>71014</t>
  </si>
  <si>
    <t>71015</t>
  </si>
  <si>
    <t>750</t>
  </si>
  <si>
    <t>75011</t>
  </si>
  <si>
    <t>75019</t>
  </si>
  <si>
    <t>Rady powiatów</t>
  </si>
  <si>
    <t>75020</t>
  </si>
  <si>
    <t>75045</t>
  </si>
  <si>
    <t>754</t>
  </si>
  <si>
    <t>75411</t>
  </si>
  <si>
    <t>75404</t>
  </si>
  <si>
    <t>75495</t>
  </si>
  <si>
    <t>757</t>
  </si>
  <si>
    <t>Obsługa długu publicznego</t>
  </si>
  <si>
    <t>75702</t>
  </si>
  <si>
    <t>Obsługa papierów wartościowych,kredytów i pożyczek jednostek samorządu terytorialnego</t>
  </si>
  <si>
    <t>758</t>
  </si>
  <si>
    <t>75818</t>
  </si>
  <si>
    <t>Rezerwy ogólne i celowe</t>
  </si>
  <si>
    <t>801</t>
  </si>
  <si>
    <t>80102</t>
  </si>
  <si>
    <t>Szkoły podstawowe specjalne</t>
  </si>
  <si>
    <t>80111</t>
  </si>
  <si>
    <t>Gimnazja specjalne</t>
  </si>
  <si>
    <t>80120</t>
  </si>
  <si>
    <t>80130</t>
  </si>
  <si>
    <t>80134</t>
  </si>
  <si>
    <t>Szkoly zawodowe specjalne</t>
  </si>
  <si>
    <t>80146</t>
  </si>
  <si>
    <t>Dokształcanie i doskonalenie nauczycieli</t>
  </si>
  <si>
    <t>80195</t>
  </si>
  <si>
    <t>851</t>
  </si>
  <si>
    <t>85111</t>
  </si>
  <si>
    <t>Szpitale ogólne</t>
  </si>
  <si>
    <t>85156</t>
  </si>
  <si>
    <t>85141</t>
  </si>
  <si>
    <t>Ratownictwo medyczne</t>
  </si>
  <si>
    <t>85153</t>
  </si>
  <si>
    <t>Zwalczanie narkomanii</t>
  </si>
  <si>
    <t>852</t>
  </si>
  <si>
    <t>85201</t>
  </si>
  <si>
    <t>85204</t>
  </si>
  <si>
    <t>85212</t>
  </si>
  <si>
    <t>Świadczenia rodzinne oraz składki na ubezpieczenia emerytalne i rentowe z ubezpieczenia społecznego</t>
  </si>
  <si>
    <t>85218</t>
  </si>
  <si>
    <t>Powiatowe centra pomocy rodzinie</t>
  </si>
  <si>
    <t>85226</t>
  </si>
  <si>
    <t>Ośrodki adopcyjno-opiekuńcze</t>
  </si>
  <si>
    <t>85233</t>
  </si>
  <si>
    <t>85295</t>
  </si>
  <si>
    <t>853</t>
  </si>
  <si>
    <t>Pozostałe zadania                                   w zakresie polityki społecznej</t>
  </si>
  <si>
    <t>85311</t>
  </si>
  <si>
    <t>Rehabilitacja zawodowa i społeczna osób niepełnosprawnych</t>
  </si>
  <si>
    <t>85321</t>
  </si>
  <si>
    <t>Zespoły do spraw orzekania o  stopniu niepełnosprawności</t>
  </si>
  <si>
    <t>85333</t>
  </si>
  <si>
    <t>85395</t>
  </si>
  <si>
    <t>854</t>
  </si>
  <si>
    <t>85403</t>
  </si>
  <si>
    <t>85406</t>
  </si>
  <si>
    <t>Poradnie psychologiczno-pedagogiczne, w tym poradnie specjalistyczne</t>
  </si>
  <si>
    <t>85407</t>
  </si>
  <si>
    <t>85410</t>
  </si>
  <si>
    <t>85412</t>
  </si>
  <si>
    <t>Kolonie i obozy oraz inne formy wypoczynku dzieci i młodzieży szkolnej</t>
  </si>
  <si>
    <t>85415</t>
  </si>
  <si>
    <t>Pomoc materialna dla uczniów</t>
  </si>
  <si>
    <t>85417</t>
  </si>
  <si>
    <t>Szkolne schroniska młodzieżowe</t>
  </si>
  <si>
    <t>85446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</si>
  <si>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</si>
  <si>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</si>
  <si>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</si>
  <si>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</si>
  <si>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</si>
  <si>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</si>
  <si>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926</t>
  </si>
  <si>
    <t>Kultura fizyczna i sport</t>
  </si>
  <si>
    <t>92695</t>
  </si>
  <si>
    <t>Powiatowe centrum pomocy rodzinie</t>
  </si>
  <si>
    <t>Środki na dofinansowanie własnych zadań bieżących powiatów pozyskane z innych źródeł</t>
  </si>
  <si>
    <t>Wpływy z tytułu pomocy finansowej udzielanej między jednostkami samorządu terytorialnego na dofinansowanie własnych zadań bieżących</t>
  </si>
  <si>
    <t>0910</t>
  </si>
  <si>
    <t>Odsetki od nieterminowych wpłat z tytułu podatków i opłat</t>
  </si>
  <si>
    <t>Gospodarstwa pomocnicze</t>
  </si>
  <si>
    <t>Wpływy do budżetu części zysku gospodarstwa pomocniczego</t>
  </si>
  <si>
    <t>Lp.</t>
  </si>
  <si>
    <t>Wykaz rezerw celowych</t>
  </si>
  <si>
    <t>Przeznaczenie</t>
  </si>
  <si>
    <t xml:space="preserve">Plan </t>
  </si>
  <si>
    <t>zwiększ.</t>
  </si>
  <si>
    <t>zmn.</t>
  </si>
  <si>
    <t>Plan po zm.</t>
  </si>
  <si>
    <t>Na nagrody starosty dla dyrektorów placówek oświatowych i wytypowanych nauczycieli</t>
  </si>
  <si>
    <t>Na zmiany stanu organizacyjnego szkół oraz tworzenie nowych oddziałów w szkołach ponadgimnazjalnych</t>
  </si>
  <si>
    <t>Ogółem</t>
  </si>
  <si>
    <t>Dotacje celowe otrzymane od samorządu województwa na zadania bieżące realizowane na podstawie porozumień (umów) między jednostkami samorządu terytorialnego</t>
  </si>
  <si>
    <t>Pomoc materialna dla studentów i doktorantów</t>
  </si>
  <si>
    <t>80309</t>
  </si>
  <si>
    <t>Wpływy z tytułu pomocy finansowej udzielonej między jednostkami samorzadu terytorialnego na dofinansowanie własnych zadań inwestycyjnych i zakupów inwestycyjnych</t>
  </si>
  <si>
    <t>Zabezpieczenie udzielonego poręczenia spłaty kredytu zaciągniętego przez Szpital Powiatowy w Złotowie</t>
  </si>
  <si>
    <t>Szkolnictwo wyższe</t>
  </si>
  <si>
    <t>803</t>
  </si>
  <si>
    <t>Rady Powiatu Złotowskiego</t>
  </si>
  <si>
    <t>Wydatki</t>
  </si>
  <si>
    <t>Dochody i wydatki w 2007 r., związane z realizacją zadań bieżących realizowanych  na podstawie:</t>
  </si>
  <si>
    <t>1. porozumień z innymi jednostkami samorządu terytorialnego.</t>
  </si>
  <si>
    <t>Klasyfikacja</t>
  </si>
  <si>
    <t>Nazwa zadania</t>
  </si>
  <si>
    <t>Dochody</t>
  </si>
  <si>
    <t>dofinansowanie na modernizację ul.Norwada w Złotowie</t>
  </si>
  <si>
    <t>Przebudowa drogi Glinki Mokre</t>
  </si>
  <si>
    <t>Przebudowa drogi Lędyczek - Okonek</t>
  </si>
  <si>
    <t xml:space="preserve">Dofinansowanie przez Miasto i Gminę Okonek łącza telekomunikacyjnego dla delegaturyw Okonku Wydziału Komunikacji i Dróg Starostwa Powiatowego </t>
  </si>
  <si>
    <t>dofinansowanie do zakupu sprzętu i wyposażenia dla Komendy powiatowej Policji w Złotowie</t>
  </si>
  <si>
    <t>dofinansowanie dla Komendy powiatowej Państwowej Staży Pożarnej</t>
  </si>
  <si>
    <t>dofinansowanie kosztów utrzymania dzieci w placówkach opiekuńczo-wychowawczych</t>
  </si>
  <si>
    <t>dofinansowaniedla rodzin zastępczych prowadzonych przez powiaty</t>
  </si>
  <si>
    <t>Dofinansowanie Warsztatu Terapii Zajęciowej w Okonku ze środków uzyskanych z Miasta i Gminy Okonek</t>
  </si>
  <si>
    <t>dofinansowanie indywidualnego nauczania dzieci niesłyszacych,słabo słyszacych i dzieci z autyzmem</t>
  </si>
  <si>
    <t>prowadzenie szkolnego schroniska młodzieżowego</t>
  </si>
  <si>
    <t>prowadzenie zadań biblioteki powiatowej</t>
  </si>
  <si>
    <t>Razem:</t>
  </si>
  <si>
    <t>Wykaz wydatków majątkowych</t>
  </si>
  <si>
    <t>dział</t>
  </si>
  <si>
    <t>rozdział</t>
  </si>
  <si>
    <t>nazwa zadania</t>
  </si>
  <si>
    <t>Zwiększ.</t>
  </si>
  <si>
    <t>Zmniejsz.</t>
  </si>
  <si>
    <t>Plan po zmianie</t>
  </si>
  <si>
    <t>Modernizacja ulicy Norwiada w Złotowie</t>
  </si>
  <si>
    <t>Dokończenie ulicy Norwida w Złotowie</t>
  </si>
  <si>
    <t>Wykonanie dokumentacji technicznej na roboty inwestycyjne drogowe</t>
  </si>
  <si>
    <t>Dokończenie inwestycji: przebudowa drogi Lipka - Sępólno Krajeńske</t>
  </si>
  <si>
    <t>Wydatki na zakupy inwestycyjne Powiatowego Zarządu Dróg (zakup samochodu i sprzętu komputerowego)</t>
  </si>
  <si>
    <t>Utwardzenie drogi Batorówko-Białobłocie</t>
  </si>
  <si>
    <t>Zakup samochodu służbowego dla Powiatowego Inspektora Nadzoru Budowlanego</t>
  </si>
  <si>
    <t>Zakup zestawów komputerowych dla Starostwa Powiatowego w Złotowie</t>
  </si>
  <si>
    <t>Zakup samochodu służbowego dla Starostwa Powiatowego</t>
  </si>
  <si>
    <t>Ocieplenie ścian i dachu obiektu,wymiana okien,drzwi oraz bram garażowych "Termomodernizacja budynku administracyjnego Komendy Powiatowej Straży Pożarnej w Złotowie</t>
  </si>
  <si>
    <t>Ocieplenie i remont budynków  "Termomodernizacja budynków Zespołu Szkół Elektro - Mechanicznych w Złotowie</t>
  </si>
  <si>
    <t>Załącznik nr 3</t>
  </si>
  <si>
    <t>Termomodernizacja budynku Powiatowego Urzędu Pracy w Złotowie</t>
  </si>
  <si>
    <t>Środki na inwestycje rozpoczete przed dniem 1 stycznia 1999</t>
  </si>
  <si>
    <t>Przebudowa drogi Złotów-Kleszczyna-Skic-Sławianowo</t>
  </si>
  <si>
    <t>Uzupełnienie subwencji ogólnej dla jednostek samorządu terytorialnego</t>
  </si>
  <si>
    <t xml:space="preserve">2338 </t>
  </si>
  <si>
    <t>2339</t>
  </si>
  <si>
    <t>2338</t>
  </si>
  <si>
    <t>Wpływy ze sprzedaży skałdników majątkowych</t>
  </si>
  <si>
    <t>Przebudowa drogi Batorówko-Białobłocie</t>
  </si>
  <si>
    <t xml:space="preserve">Załącznik nr 1 </t>
  </si>
  <si>
    <t>Załącznik nr 2</t>
  </si>
  <si>
    <t>Załącznik nr 5</t>
  </si>
  <si>
    <t>Podział dotacji z budżetu na 2007 rok</t>
  </si>
  <si>
    <t>cel dotacji</t>
  </si>
  <si>
    <t>za zakup sprzetu i wyposażenia dla Komendy Powiatowej Policji w Złotowie</t>
  </si>
  <si>
    <t>na prowadzenie szkół niepublicznych na prawach szkół publicznych</t>
  </si>
  <si>
    <t>na finansowanie kształcenia uczniów klas wielozawodowych w zakresie teoretycznych przedmiotów zawowodych</t>
  </si>
  <si>
    <t>na zakup łóżka szpitalnego dla Szpitala Powiatowego w Złotowie</t>
  </si>
  <si>
    <t>na zakup karetki dla Szpitala powiatowego w Złotowie</t>
  </si>
  <si>
    <t>na dofinansowanie dla placówek wychowawczych i domów dziecka prowadzonych przez powiaty</t>
  </si>
  <si>
    <t>na dofinansowanie dla rodzin  zastępczych prowadzonych przez powiaty</t>
  </si>
  <si>
    <t>dotacja dla WTZ w okonku ze środków uzyskanych z Miasta i Gminy Okonek</t>
  </si>
  <si>
    <t>na dofinansowanie indywidualnego nauczania dzieci niesłyszących, słabo słyszących i dzieci z autyzmem</t>
  </si>
  <si>
    <t>na prowadzenie internatu dla szkoły niepublicznej na prawach szkoły publicznej</t>
  </si>
  <si>
    <t>na dofinansowanie obozów szkoleniowcyh dla dzieci i młodzieży z terenu Powiatu Złotowskiego</t>
  </si>
  <si>
    <t>na prowadzenie szkolnego schroniska młodzieżowego</t>
  </si>
  <si>
    <t>Dofinansowanie młodziezowych działań teatralnych naszego powiatu na szczeblu międzynarodowym - wyjazd Teatru MATYSAREK na międzynarodowy festiwal teatralny do San Remo we Włoszech</t>
  </si>
  <si>
    <t>Prezentacja osiągnięć kulturalnych za granicą Harcerskiego Zespołu Mandolinowego FRYGI - reprezentowanie Hufca ZHP Złotów na 55 Europejskim Muzycznym Festiwalu dla Młodzieży Neerpelt - Belgia</t>
  </si>
  <si>
    <t>XXI Ogólnopolski Festiwal Piosenki Czerwonokrzyskiej Krajenka 2007</t>
  </si>
  <si>
    <t>organizacja uroczystości z okazji 85 rocznicy powstania Chóru Tęcza w Zakrzewie</t>
  </si>
  <si>
    <t>na prowadzenie zadań biblioteki powiatowej</t>
  </si>
  <si>
    <t>Udział w 3 turniejach szachowych: Mistrzostwa Wielkopolski Przedszkolaków, Międzynarodowy Turniej Szachowy w Grudziądzu, Mistrzostwa Polski Przedszkolaków</t>
  </si>
  <si>
    <t>Organizacja zimowej spartakiady LZS o Puchar Starosty Złotowskiego</t>
  </si>
  <si>
    <t>Letnia Spartakiada LZS mieszkańców wsi</t>
  </si>
  <si>
    <t>V edycja imprezy rekreacyjno - sportowej ZŁOTO W ZŁOTOWIE</t>
  </si>
  <si>
    <t>Udział  UKS GIMNASION w Partille Cup 2007 - międzynarodowym turnieju pilki ręcznej dla dzieci i mlodzieży</t>
  </si>
  <si>
    <t>Dla Gminy i Miasta Okonek na realizację zadania: organizacja półmaratonu lipcowego</t>
  </si>
  <si>
    <t>Dofinansowanie dla Miasta i Gminy Okonek na realizację zadania: Półmaraton lipcowy</t>
  </si>
  <si>
    <t>Załącznik nr 4</t>
  </si>
  <si>
    <t>2710</t>
  </si>
  <si>
    <t>dofinansowanie przez Gminę Zakrzewo zakupu samochodu specjalnego snitarnego - karetki pogotowia dla Szpitala Powiatowego im. Alfreda Sokołowskiego w Złotowie</t>
  </si>
  <si>
    <t>dofinansowanie przez Gminę Miasto Jastrowie zakupu samochodu specjalnego snitarnego - karetki pogotowia dla Szpitala Powiatowego im. Alfreda Sokołowskiego w Złotowie</t>
  </si>
  <si>
    <t>Dofinansowanie IX Powiatowego Przeglądu Dziecięcych Zespołów Artystycznych im. Cecylii Igiel Jastrowie 2007</t>
  </si>
  <si>
    <t>Przychody i rozchody budżetu 2007 r.</t>
  </si>
  <si>
    <t>w złotych</t>
  </si>
  <si>
    <t>Treść</t>
  </si>
  <si>
    <t xml:space="preserve">§ </t>
  </si>
  <si>
    <t>Plan</t>
  </si>
  <si>
    <t xml:space="preserve">zwiększenia </t>
  </si>
  <si>
    <t>Przychody ogółem:</t>
  </si>
  <si>
    <t>1.</t>
  </si>
  <si>
    <t>Kredyty i pożyczki krajowe</t>
  </si>
  <si>
    <t>§ 952</t>
  </si>
  <si>
    <t>2.</t>
  </si>
  <si>
    <t>Kredyty i pożyczki zagraniczne</t>
  </si>
  <si>
    <t>§ 953</t>
  </si>
  <si>
    <t>3.</t>
  </si>
  <si>
    <t>Pożyczki na finansowanie zadań realizowanych z udziałem środków pochodzących z budżetu UE</t>
  </si>
  <si>
    <t>§ 903</t>
  </si>
  <si>
    <t>4.</t>
  </si>
  <si>
    <t>Spłaty pożyczek udzielonych</t>
  </si>
  <si>
    <t>§ 951</t>
  </si>
  <si>
    <t>5.</t>
  </si>
  <si>
    <t>Prywatyzacja majątku j.s.t.</t>
  </si>
  <si>
    <t>§ 941 do § 944</t>
  </si>
  <si>
    <t>6.</t>
  </si>
  <si>
    <t>Nadwyżka budżetu z lat ubiegłych</t>
  </si>
  <si>
    <t>§ 957</t>
  </si>
  <si>
    <t>7.</t>
  </si>
  <si>
    <t>Inne papiery wartościowe</t>
  </si>
  <si>
    <t>§ 931</t>
  </si>
  <si>
    <t>8.</t>
  </si>
  <si>
    <t>Inne rozliczenia krajowe (wolne środki)</t>
  </si>
  <si>
    <t>§ 955</t>
  </si>
  <si>
    <t>Rozchody ogółem:</t>
  </si>
  <si>
    <t>Spłaty kredytów i pożyczek krajowych</t>
  </si>
  <si>
    <t>§ 992</t>
  </si>
  <si>
    <t>Spłaty kredytów i pożyczek zagranicznych</t>
  </si>
  <si>
    <t>§ 993</t>
  </si>
  <si>
    <t>Spłaty pożyczek otrzymanych na finansowanie zadań realizowanych z udziałem środków pochodzących z bodżetu UE</t>
  </si>
  <si>
    <t>§ 963</t>
  </si>
  <si>
    <t>Udzielone pożyczki</t>
  </si>
  <si>
    <t>§ 991</t>
  </si>
  <si>
    <t>Lokaty</t>
  </si>
  <si>
    <t>§ 994</t>
  </si>
  <si>
    <t>Wykup innych papierów wartościowych</t>
  </si>
  <si>
    <t>§ 982</t>
  </si>
  <si>
    <t>Rozchody z tytułu innych rozliczeń</t>
  </si>
  <si>
    <t>§ 995</t>
  </si>
  <si>
    <t>dofinansowanie przez Gminę Złotów zakupu samochodu specjalnego snitarnego - karetki pogotowia dla Szpitala Powiatowego im. Alfreda Sokołowskiego w Złotowie</t>
  </si>
  <si>
    <t>85421</t>
  </si>
  <si>
    <t>Młodzieżowe ośrodki socjoterapii</t>
  </si>
  <si>
    <t>Jednostki specjalistycznego poradnictwa, mieszkania chronione i ośrodki interwencji kryzysowej</t>
  </si>
  <si>
    <t>85220</t>
  </si>
  <si>
    <t>Jednostki specjalistycznego poradnictwa, mieszkania chronione i ośrodki interwencji kryzysowej.</t>
  </si>
  <si>
    <t>Załącznik nr 7</t>
  </si>
  <si>
    <t>Nazwa programu lub zadania z kontraktu</t>
  </si>
  <si>
    <t>Cel</t>
  </si>
  <si>
    <t>Jednostka organizacyjna odpowiedzialna za realizację lub koordynująca</t>
  </si>
  <si>
    <t>Łączne nakłady  finansowe</t>
  </si>
  <si>
    <t>Starostwo Powiatowe w Złotowie</t>
  </si>
  <si>
    <t>Modernizacja ulicy Norwida w Złotowie</t>
  </si>
  <si>
    <t>Dokończenie modernizacji ulicy Norwida w Złotowie</t>
  </si>
  <si>
    <t>Termomodernizacja budynku administarcyjengo Komendy Powiatowej Straży Pożarnej w Złotowie</t>
  </si>
  <si>
    <t>Termomodernizacja budynków Zespołu Szkół Elektro-Mechanicznych w Złotowie</t>
  </si>
  <si>
    <t>Utwardzenie drogi Batorówko- Białobłocie</t>
  </si>
  <si>
    <t>Ogółem:</t>
  </si>
  <si>
    <t>Załącznik nr 6</t>
  </si>
  <si>
    <t>Plan przychodów i wydatków Powiatowego Funduszu Ochrony Środowiska i Gospodarki Wodnej na 2007 roku</t>
  </si>
  <si>
    <t>Dział 900 Gospodarka komunalna i ochrona środowiska</t>
  </si>
  <si>
    <t>Rozdział 90011 Fundusz Ochrony Środowiska i Gospodarki Wodnej</t>
  </si>
  <si>
    <t>wyszczególnienie</t>
  </si>
  <si>
    <t>I.</t>
  </si>
  <si>
    <t>Stan środków na początek roku:</t>
  </si>
  <si>
    <t>II.</t>
  </si>
  <si>
    <t>Przychody</t>
  </si>
  <si>
    <r>
      <t>§</t>
    </r>
    <r>
      <rPr>
        <sz val="10"/>
        <rFont val="Arial CE"/>
        <family val="0"/>
      </rPr>
      <t xml:space="preserve"> 0690 Wpływy z różnych opłat</t>
    </r>
  </si>
  <si>
    <r>
      <t>§</t>
    </r>
    <r>
      <rPr>
        <sz val="10"/>
        <rFont val="Arial CE"/>
        <family val="0"/>
      </rPr>
      <t xml:space="preserve"> 0970 Wpływy z różnych dochodów </t>
    </r>
  </si>
  <si>
    <t>III.</t>
  </si>
  <si>
    <t>Wydatki bieżące</t>
  </si>
  <si>
    <t>§ 2440 - Dotacje przekazane z funduszy celowych na realizację zadań bieżących dla jednostek sektora finansów publicznych</t>
  </si>
  <si>
    <t>§ 2450 - Dotacje przekazane z funduszy celowych na realizację zadań bieżących dla jednostek niezaliczanyc do sektora finansów publicznych</t>
  </si>
  <si>
    <t>§ 4300 - Zakup usług pozostałych</t>
  </si>
  <si>
    <t>§ 6260 - Dotacje z funduszy celowych na finansowanie lub dofinansowanie kosztów realizacji inwestycji i zakupów inwestycyjnych jednostek sektora finansów publicznych</t>
  </si>
  <si>
    <t>§ 6120 - wydatki na zakupy inwestycyjne funduszy celowych</t>
  </si>
  <si>
    <t>IV.</t>
  </si>
  <si>
    <t>Stan środków na koniec roku</t>
  </si>
  <si>
    <t>Załącznik nr 8</t>
  </si>
  <si>
    <t>Załącznik nr 9</t>
  </si>
  <si>
    <t>Szpital Powiatowy w Złotowie</t>
  </si>
  <si>
    <t>z dnia 13 sierpnia 2007</t>
  </si>
  <si>
    <t>przychody</t>
  </si>
  <si>
    <t>dochody</t>
  </si>
  <si>
    <t>razem</t>
  </si>
  <si>
    <t>wydatki</t>
  </si>
  <si>
    <t>rozchody</t>
  </si>
  <si>
    <t>nadwyżka / deficyt:</t>
  </si>
  <si>
    <t>suma kontrolna:</t>
  </si>
  <si>
    <t>Okres real.</t>
  </si>
  <si>
    <t>Wydatki na wieloletnie programy inwestycyjne w latach 2007 - 2009</t>
  </si>
  <si>
    <t>Zakup tomografu komputerowego dla Szpitala Powiatowego w Złotowie</t>
  </si>
  <si>
    <t>na nagrodę dla Komendanta Powiatowego Policji w związku z zakończeniem służby</t>
  </si>
  <si>
    <t>do Uchwały Nr XI/54/2007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</si>
</sst>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</numFmts>
  <fonts count="25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"/>
      <family val="0"/>
    </font>
    <font>
      <sz val="10"/>
      <name val="Arial CE"/>
      <family val="0"/>
    </font>
    <font>
      <sz val="9"/>
      <name val="Times New Roman"/>
      <family val="1"/>
    </font>
    <font>
      <sz val="10"/>
      <name val="Times New Roman"/>
      <family val="1"/>
    </font>
    <font>
      <sz val="9"/>
      <name val="Bookman Old Style"/>
      <family val="1"/>
    </font>
    <font>
      <sz val="10"/>
      <name val="Bookman Old Style"/>
      <family val="1"/>
    </font>
    <font>
      <b/>
      <sz val="14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7"/>
      <name val="Arial CE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Bookman Old Styl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i/>
      <sz val="10"/>
      <name val="Arial CE"/>
      <family val="0"/>
    </font>
    <font>
      <i/>
      <sz val="10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2">
    <xf numFmtId="0" fontId="0" fillId="0" borderId="0" xfId="0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9" fillId="0" borderId="0" xfId="0" applyFont="1" applyFill="1" applyBorder="1" applyAlignment="1">
      <alignment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3" fontId="0" fillId="0" borderId="1" xfId="0" applyNumberFormat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0" fontId="0" fillId="0" borderId="3" xfId="0" applyBorder="1" applyAlignment="1">
      <alignment/>
    </xf>
    <xf numFmtId="3" fontId="0" fillId="2" borderId="4" xfId="0" applyNumberFormat="1" applyFill="1" applyBorder="1" applyAlignment="1">
      <alignment/>
    </xf>
    <xf numFmtId="0" fontId="0" fillId="0" borderId="5" xfId="0" applyBorder="1" applyAlignment="1">
      <alignment/>
    </xf>
    <xf numFmtId="3" fontId="0" fillId="2" borderId="0" xfId="0" applyNumberFormat="1" applyFill="1" applyAlignment="1">
      <alignment/>
    </xf>
    <xf numFmtId="3" fontId="0" fillId="3" borderId="0" xfId="0" applyNumberFormat="1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 horizontal="center"/>
    </xf>
    <xf numFmtId="3" fontId="0" fillId="0" borderId="5" xfId="0" applyNumberFormat="1" applyBorder="1" applyAlignment="1">
      <alignment vertical="center"/>
    </xf>
    <xf numFmtId="0" fontId="0" fillId="0" borderId="4" xfId="0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3" xfId="0" applyFont="1" applyFill="1" applyBorder="1" applyAlignment="1">
      <alignment horizontal="right"/>
    </xf>
    <xf numFmtId="0" fontId="12" fillId="0" borderId="4" xfId="0" applyFont="1" applyFill="1" applyBorder="1" applyAlignment="1">
      <alignment horizontal="right"/>
    </xf>
    <xf numFmtId="0" fontId="11" fillId="0" borderId="4" xfId="0" applyFont="1" applyFill="1" applyBorder="1" applyAlignment="1">
      <alignment horizontal="right"/>
    </xf>
    <xf numFmtId="49" fontId="3" fillId="0" borderId="6" xfId="0" applyNumberFormat="1" applyFont="1" applyFill="1" applyBorder="1" applyAlignment="1">
      <alignment horizontal="right"/>
    </xf>
    <xf numFmtId="49" fontId="12" fillId="0" borderId="6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49" fontId="5" fillId="4" borderId="2" xfId="0" applyNumberFormat="1" applyFont="1" applyFill="1" applyBorder="1" applyAlignment="1">
      <alignment horizontal="right"/>
    </xf>
    <xf numFmtId="0" fontId="5" fillId="4" borderId="2" xfId="0" applyFont="1" applyFill="1" applyBorder="1" applyAlignment="1">
      <alignment horizontal="right"/>
    </xf>
    <xf numFmtId="0" fontId="5" fillId="4" borderId="1" xfId="0" applyFont="1" applyFill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3" fontId="5" fillId="4" borderId="1" xfId="0" applyNumberFormat="1" applyFont="1" applyFill="1" applyBorder="1" applyAlignment="1">
      <alignment horizontal="right"/>
    </xf>
    <xf numFmtId="0" fontId="0" fillId="4" borderId="0" xfId="0" applyFill="1" applyAlignment="1">
      <alignment/>
    </xf>
    <xf numFmtId="49" fontId="5" fillId="4" borderId="7" xfId="0" applyNumberFormat="1" applyFont="1" applyFill="1" applyBorder="1" applyAlignment="1">
      <alignment horizontal="right"/>
    </xf>
    <xf numFmtId="0" fontId="5" fillId="4" borderId="7" xfId="0" applyFont="1" applyFill="1" applyBorder="1" applyAlignment="1">
      <alignment horizontal="right"/>
    </xf>
    <xf numFmtId="49" fontId="3" fillId="4" borderId="6" xfId="0" applyNumberFormat="1" applyFont="1" applyFill="1" applyBorder="1" applyAlignment="1">
      <alignment horizontal="right"/>
    </xf>
    <xf numFmtId="49" fontId="5" fillId="4" borderId="6" xfId="0" applyNumberFormat="1" applyFont="1" applyFill="1" applyBorder="1" applyAlignment="1">
      <alignment horizontal="right"/>
    </xf>
    <xf numFmtId="0" fontId="3" fillId="4" borderId="6" xfId="0" applyFont="1" applyFill="1" applyBorder="1" applyAlignment="1">
      <alignment horizontal="right"/>
    </xf>
    <xf numFmtId="0" fontId="5" fillId="4" borderId="6" xfId="0" applyFont="1" applyFill="1" applyBorder="1" applyAlignment="1">
      <alignment horizontal="right"/>
    </xf>
    <xf numFmtId="3" fontId="5" fillId="4" borderId="6" xfId="0" applyNumberFormat="1" applyFont="1" applyFill="1" applyBorder="1" applyAlignment="1">
      <alignment horizontal="right"/>
    </xf>
    <xf numFmtId="0" fontId="5" fillId="4" borderId="6" xfId="0" applyFont="1" applyFill="1" applyBorder="1" applyAlignment="1">
      <alignment horizontal="right"/>
    </xf>
    <xf numFmtId="3" fontId="3" fillId="4" borderId="6" xfId="0" applyNumberFormat="1" applyFont="1" applyFill="1" applyBorder="1" applyAlignment="1">
      <alignment horizontal="right"/>
    </xf>
    <xf numFmtId="49" fontId="3" fillId="4" borderId="2" xfId="0" applyNumberFormat="1" applyFont="1" applyFill="1" applyBorder="1" applyAlignment="1">
      <alignment horizontal="right"/>
    </xf>
    <xf numFmtId="0" fontId="3" fillId="4" borderId="2" xfId="0" applyFont="1" applyFill="1" applyBorder="1" applyAlignment="1">
      <alignment horizontal="right"/>
    </xf>
    <xf numFmtId="0" fontId="5" fillId="4" borderId="8" xfId="0" applyFont="1" applyFill="1" applyBorder="1" applyAlignment="1">
      <alignment horizontal="right"/>
    </xf>
    <xf numFmtId="3" fontId="5" fillId="4" borderId="6" xfId="0" applyNumberFormat="1" applyFont="1" applyFill="1" applyBorder="1" applyAlignment="1">
      <alignment horizontal="right"/>
    </xf>
    <xf numFmtId="3" fontId="5" fillId="4" borderId="2" xfId="0" applyNumberFormat="1" applyFont="1" applyFill="1" applyBorder="1" applyAlignment="1">
      <alignment horizontal="right"/>
    </xf>
    <xf numFmtId="3" fontId="5" fillId="4" borderId="1" xfId="0" applyNumberFormat="1" applyFont="1" applyFill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49" fontId="5" fillId="4" borderId="6" xfId="0" applyNumberFormat="1" applyFont="1" applyFill="1" applyBorder="1" applyAlignment="1">
      <alignment horizontal="right" wrapText="1"/>
    </xf>
    <xf numFmtId="3" fontId="5" fillId="0" borderId="6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49" fontId="3" fillId="4" borderId="6" xfId="0" applyNumberFormat="1" applyFont="1" applyFill="1" applyBorder="1" applyAlignment="1">
      <alignment horizontal="right" wrapText="1"/>
    </xf>
    <xf numFmtId="49" fontId="3" fillId="2" borderId="6" xfId="0" applyNumberFormat="1" applyFont="1" applyFill="1" applyBorder="1" applyAlignment="1">
      <alignment horizontal="right"/>
    </xf>
    <xf numFmtId="49" fontId="5" fillId="2" borderId="6" xfId="0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3" fontId="5" fillId="2" borderId="6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right"/>
    </xf>
    <xf numFmtId="49" fontId="5" fillId="2" borderId="7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right"/>
    </xf>
    <xf numFmtId="49" fontId="5" fillId="0" borderId="6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49" fontId="5" fillId="0" borderId="2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49" fontId="5" fillId="0" borderId="7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49" fontId="5" fillId="4" borderId="0" xfId="0" applyNumberFormat="1" applyFont="1" applyFill="1" applyAlignment="1">
      <alignment/>
    </xf>
    <xf numFmtId="0" fontId="5" fillId="4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5" borderId="9" xfId="0" applyFont="1" applyFill="1" applyBorder="1" applyAlignment="1" quotePrefix="1">
      <alignment horizontal="center" vertical="top"/>
    </xf>
    <xf numFmtId="0" fontId="3" fillId="5" borderId="10" xfId="0" applyFont="1" applyFill="1" applyBorder="1" applyAlignment="1">
      <alignment horizontal="center" vertical="top"/>
    </xf>
    <xf numFmtId="0" fontId="3" fillId="5" borderId="11" xfId="0" applyFont="1" applyFill="1" applyBorder="1" applyAlignment="1">
      <alignment horizontal="center" vertical="top"/>
    </xf>
    <xf numFmtId="0" fontId="3" fillId="5" borderId="10" xfId="0" applyFont="1" applyFill="1" applyBorder="1" applyAlignment="1">
      <alignment wrapText="1"/>
    </xf>
    <xf numFmtId="0" fontId="0" fillId="0" borderId="12" xfId="0" applyFill="1" applyBorder="1" applyAlignment="1">
      <alignment horizontal="center" vertical="top"/>
    </xf>
    <xf numFmtId="0" fontId="0" fillId="6" borderId="13" xfId="0" applyFill="1" applyBorder="1" applyAlignment="1" quotePrefix="1">
      <alignment horizontal="center" vertical="top"/>
    </xf>
    <xf numFmtId="0" fontId="0" fillId="6" borderId="14" xfId="0" applyFill="1" applyBorder="1" applyAlignment="1">
      <alignment horizontal="center" vertical="top"/>
    </xf>
    <xf numFmtId="0" fontId="0" fillId="6" borderId="13" xfId="0" applyFill="1" applyBorder="1" applyAlignment="1">
      <alignment wrapText="1"/>
    </xf>
    <xf numFmtId="3" fontId="0" fillId="6" borderId="13" xfId="0" applyNumberFormat="1" applyFill="1" applyBorder="1" applyAlignment="1">
      <alignment/>
    </xf>
    <xf numFmtId="3" fontId="0" fillId="6" borderId="15" xfId="0" applyNumberFormat="1" applyFill="1" applyBorder="1" applyAlignment="1">
      <alignment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3" xfId="0" applyBorder="1" applyAlignment="1">
      <alignment wrapText="1"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3" fillId="5" borderId="13" xfId="0" applyFont="1" applyFill="1" applyBorder="1" applyAlignment="1">
      <alignment horizontal="center" vertical="top"/>
    </xf>
    <xf numFmtId="0" fontId="3" fillId="5" borderId="14" xfId="0" applyFont="1" applyFill="1" applyBorder="1" applyAlignment="1">
      <alignment horizontal="center" vertical="top"/>
    </xf>
    <xf numFmtId="0" fontId="3" fillId="5" borderId="13" xfId="0" applyFont="1" applyFill="1" applyBorder="1" applyAlignment="1">
      <alignment wrapText="1"/>
    </xf>
    <xf numFmtId="3" fontId="3" fillId="5" borderId="13" xfId="0" applyNumberFormat="1" applyFont="1" applyFill="1" applyBorder="1" applyAlignment="1">
      <alignment/>
    </xf>
    <xf numFmtId="0" fontId="3" fillId="5" borderId="12" xfId="0" applyFont="1" applyFill="1" applyBorder="1" applyAlignment="1">
      <alignment horizontal="center" vertical="top"/>
    </xf>
    <xf numFmtId="0" fontId="0" fillId="6" borderId="13" xfId="0" applyFill="1" applyBorder="1" applyAlignment="1">
      <alignment horizontal="center" vertical="top"/>
    </xf>
    <xf numFmtId="49" fontId="0" fillId="0" borderId="14" xfId="0" applyNumberFormat="1" applyBorder="1" applyAlignment="1">
      <alignment horizontal="center" vertical="top"/>
    </xf>
    <xf numFmtId="0" fontId="0" fillId="0" borderId="14" xfId="0" applyBorder="1" applyAlignment="1" quotePrefix="1">
      <alignment horizontal="center" vertical="top"/>
    </xf>
    <xf numFmtId="0" fontId="0" fillId="0" borderId="1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3" xfId="0" applyFill="1" applyBorder="1" applyAlignment="1">
      <alignment horizontal="left" vertical="center" wrapText="1"/>
    </xf>
    <xf numFmtId="3" fontId="0" fillId="6" borderId="13" xfId="0" applyNumberFormat="1" applyFill="1" applyBorder="1" applyAlignment="1">
      <alignment horizontal="center" vertical="center"/>
    </xf>
    <xf numFmtId="0" fontId="0" fillId="6" borderId="14" xfId="0" applyFill="1" applyBorder="1" applyAlignment="1" quotePrefix="1">
      <alignment horizontal="center" vertical="top"/>
    </xf>
    <xf numFmtId="0" fontId="0" fillId="6" borderId="13" xfId="0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6" xfId="0" applyFill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 quotePrefix="1">
      <alignment horizontal="center" vertical="top"/>
    </xf>
    <xf numFmtId="0" fontId="0" fillId="0" borderId="17" xfId="0" applyBorder="1" applyAlignment="1">
      <alignment wrapText="1"/>
    </xf>
    <xf numFmtId="3" fontId="0" fillId="0" borderId="17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3" fillId="5" borderId="20" xfId="0" applyFont="1" applyFill="1" applyBorder="1" applyAlignment="1" quotePrefix="1">
      <alignment horizontal="center" vertical="top"/>
    </xf>
    <xf numFmtId="0" fontId="3" fillId="5" borderId="21" xfId="0" applyFont="1" applyFill="1" applyBorder="1" applyAlignment="1">
      <alignment horizontal="center" vertical="top"/>
    </xf>
    <xf numFmtId="0" fontId="3" fillId="5" borderId="22" xfId="0" applyFont="1" applyFill="1" applyBorder="1" applyAlignment="1">
      <alignment horizontal="center" vertical="top"/>
    </xf>
    <xf numFmtId="0" fontId="3" fillId="5" borderId="21" xfId="0" applyFont="1" applyFill="1" applyBorder="1" applyAlignment="1">
      <alignment wrapText="1"/>
    </xf>
    <xf numFmtId="3" fontId="3" fillId="5" borderId="21" xfId="0" applyNumberFormat="1" applyFont="1" applyFill="1" applyBorder="1" applyAlignment="1">
      <alignment/>
    </xf>
    <xf numFmtId="3" fontId="3" fillId="5" borderId="23" xfId="0" applyNumberFormat="1" applyFont="1" applyFill="1" applyBorder="1" applyAlignment="1">
      <alignment/>
    </xf>
    <xf numFmtId="0" fontId="0" fillId="0" borderId="18" xfId="0" applyBorder="1" applyAlignment="1">
      <alignment horizontal="center" vertical="top"/>
    </xf>
    <xf numFmtId="0" fontId="3" fillId="5" borderId="20" xfId="0" applyFont="1" applyFill="1" applyBorder="1" applyAlignment="1">
      <alignment horizontal="center" vertical="top"/>
    </xf>
    <xf numFmtId="3" fontId="0" fillId="5" borderId="21" xfId="0" applyNumberFormat="1" applyFill="1" applyBorder="1" applyAlignment="1">
      <alignment/>
    </xf>
    <xf numFmtId="0" fontId="0" fillId="0" borderId="20" xfId="0" applyFill="1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1" xfId="0" applyBorder="1" applyAlignment="1">
      <alignment wrapText="1"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3" fillId="5" borderId="22" xfId="0" applyFont="1" applyFill="1" applyBorder="1" applyAlignment="1" quotePrefix="1">
      <alignment horizontal="center" vertical="top"/>
    </xf>
    <xf numFmtId="0" fontId="0" fillId="0" borderId="24" xfId="0" applyFill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 quotePrefix="1">
      <alignment horizontal="center" vertical="top"/>
    </xf>
    <xf numFmtId="0" fontId="0" fillId="0" borderId="25" xfId="0" applyBorder="1" applyAlignment="1">
      <alignment vertical="center" wrapText="1"/>
    </xf>
    <xf numFmtId="3" fontId="0" fillId="0" borderId="25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3" fillId="5" borderId="10" xfId="0" applyNumberFormat="1" applyFont="1" applyFill="1" applyBorder="1" applyAlignment="1">
      <alignment/>
    </xf>
    <xf numFmtId="3" fontId="14" fillId="5" borderId="28" xfId="0" applyNumberFormat="1" applyFont="1" applyFill="1" applyBorder="1" applyAlignment="1">
      <alignment/>
    </xf>
    <xf numFmtId="3" fontId="14" fillId="5" borderId="23" xfId="0" applyNumberFormat="1" applyFont="1" applyFill="1" applyBorder="1" applyAlignment="1">
      <alignment/>
    </xf>
    <xf numFmtId="3" fontId="14" fillId="5" borderId="15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0" fillId="6" borderId="13" xfId="0" applyFill="1" applyBorder="1" applyAlignment="1">
      <alignment horizontal="left" vertical="top" wrapText="1"/>
    </xf>
    <xf numFmtId="0" fontId="0" fillId="0" borderId="26" xfId="0" applyBorder="1" applyAlignment="1">
      <alignment horizontal="center" vertical="top"/>
    </xf>
    <xf numFmtId="0" fontId="0" fillId="0" borderId="25" xfId="0" applyBorder="1" applyAlignment="1">
      <alignment wrapText="1"/>
    </xf>
    <xf numFmtId="0" fontId="3" fillId="5" borderId="9" xfId="0" applyFont="1" applyFill="1" applyBorder="1" applyAlignment="1">
      <alignment horizontal="center" vertical="top"/>
    </xf>
    <xf numFmtId="3" fontId="0" fillId="5" borderId="10" xfId="0" applyNumberFormat="1" applyFill="1" applyBorder="1" applyAlignment="1">
      <alignment/>
    </xf>
    <xf numFmtId="3" fontId="0" fillId="0" borderId="0" xfId="0" applyNumberFormat="1" applyAlignment="1">
      <alignment horizontal="right"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3" fontId="5" fillId="7" borderId="6" xfId="0" applyNumberFormat="1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29" xfId="0" applyFont="1" applyFill="1" applyBorder="1" applyAlignment="1">
      <alignment horizontal="center" vertical="center" wrapText="1"/>
    </xf>
    <xf numFmtId="0" fontId="5" fillId="7" borderId="3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3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/>
    </xf>
    <xf numFmtId="3" fontId="5" fillId="4" borderId="30" xfId="0" applyNumberFormat="1" applyFont="1" applyFill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3" fontId="3" fillId="7" borderId="1" xfId="0" applyNumberFormat="1" applyFont="1" applyFill="1" applyBorder="1" applyAlignment="1">
      <alignment horizontal="right" vertical="center"/>
    </xf>
    <xf numFmtId="0" fontId="3" fillId="7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/>
    </xf>
    <xf numFmtId="3" fontId="3" fillId="7" borderId="1" xfId="0" applyNumberFormat="1" applyFont="1" applyFill="1" applyBorder="1" applyAlignment="1">
      <alignment vertical="center"/>
    </xf>
    <xf numFmtId="3" fontId="0" fillId="0" borderId="0" xfId="0" applyNumberFormat="1" applyAlignment="1">
      <alignment horizontal="right" vertical="top"/>
    </xf>
    <xf numFmtId="3" fontId="14" fillId="5" borderId="21" xfId="0" applyNumberFormat="1" applyFont="1" applyFill="1" applyBorder="1" applyAlignment="1">
      <alignment/>
    </xf>
    <xf numFmtId="3" fontId="15" fillId="0" borderId="0" xfId="0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8" fillId="6" borderId="1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3" fontId="18" fillId="6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5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3" fontId="5" fillId="8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3" fontId="3" fillId="8" borderId="31" xfId="0" applyNumberFormat="1" applyFont="1" applyFill="1" applyBorder="1" applyAlignment="1">
      <alignment horizontal="right" vertical="center"/>
    </xf>
    <xf numFmtId="3" fontId="3" fillId="8" borderId="3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13" xfId="0" applyFont="1" applyBorder="1" applyAlignment="1">
      <alignment wrapText="1"/>
    </xf>
    <xf numFmtId="0" fontId="15" fillId="0" borderId="10" xfId="0" applyFont="1" applyBorder="1" applyAlignment="1">
      <alignment horizontal="right"/>
    </xf>
    <xf numFmtId="0" fontId="1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/>
    </xf>
    <xf numFmtId="0" fontId="18" fillId="0" borderId="28" xfId="0" applyFont="1" applyBorder="1" applyAlignment="1">
      <alignment horizontal="center"/>
    </xf>
    <xf numFmtId="0" fontId="15" fillId="0" borderId="13" xfId="0" applyFont="1" applyBorder="1" applyAlignment="1">
      <alignment horizontal="right"/>
    </xf>
    <xf numFmtId="0" fontId="15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left" vertical="center" wrapText="1"/>
    </xf>
    <xf numFmtId="3" fontId="15" fillId="0" borderId="13" xfId="0" applyNumberFormat="1" applyFont="1" applyBorder="1" applyAlignment="1">
      <alignment horizontal="right"/>
    </xf>
    <xf numFmtId="0" fontId="18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49" fontId="15" fillId="0" borderId="13" xfId="0" applyNumberFormat="1" applyFont="1" applyBorder="1" applyAlignment="1">
      <alignment horizontal="center" wrapText="1"/>
    </xf>
    <xf numFmtId="0" fontId="15" fillId="0" borderId="13" xfId="0" applyFont="1" applyBorder="1" applyAlignment="1">
      <alignment/>
    </xf>
    <xf numFmtId="0" fontId="0" fillId="0" borderId="15" xfId="0" applyNumberFormat="1" applyFont="1" applyBorder="1" applyAlignment="1">
      <alignment wrapText="1"/>
    </xf>
    <xf numFmtId="3" fontId="15" fillId="0" borderId="13" xfId="0" applyNumberFormat="1" applyFont="1" applyBorder="1" applyAlignment="1">
      <alignment/>
    </xf>
    <xf numFmtId="0" fontId="0" fillId="0" borderId="13" xfId="0" applyNumberFormat="1" applyFont="1" applyBorder="1" applyAlignment="1">
      <alignment wrapText="1"/>
    </xf>
    <xf numFmtId="0" fontId="0" fillId="0" borderId="13" xfId="0" applyNumberFormat="1" applyFont="1" applyBorder="1" applyAlignment="1">
      <alignment horizontal="left" wrapText="1"/>
    </xf>
    <xf numFmtId="0" fontId="15" fillId="0" borderId="17" xfId="0" applyFont="1" applyBorder="1" applyAlignment="1">
      <alignment/>
    </xf>
    <xf numFmtId="0" fontId="0" fillId="0" borderId="17" xfId="0" applyNumberFormat="1" applyFont="1" applyBorder="1" applyAlignment="1">
      <alignment wrapText="1"/>
    </xf>
    <xf numFmtId="3" fontId="15" fillId="0" borderId="17" xfId="0" applyNumberFormat="1" applyFont="1" applyBorder="1" applyAlignment="1">
      <alignment/>
    </xf>
    <xf numFmtId="0" fontId="5" fillId="7" borderId="1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3" fontId="5" fillId="0" borderId="32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/>
    </xf>
    <xf numFmtId="3" fontId="5" fillId="4" borderId="32" xfId="0" applyNumberFormat="1" applyFont="1" applyFill="1" applyBorder="1" applyAlignment="1">
      <alignment horizontal="right" vertical="center"/>
    </xf>
    <xf numFmtId="0" fontId="5" fillId="0" borderId="33" xfId="0" applyFont="1" applyBorder="1" applyAlignment="1">
      <alignment horizontal="center" vertical="center"/>
    </xf>
    <xf numFmtId="3" fontId="5" fillId="0" borderId="33" xfId="0" applyNumberFormat="1" applyFont="1" applyBorder="1" applyAlignment="1">
      <alignment horizontal="right" vertical="center"/>
    </xf>
    <xf numFmtId="0" fontId="5" fillId="0" borderId="33" xfId="0" applyFont="1" applyBorder="1" applyAlignment="1">
      <alignment horizontal="left" vertical="center" wrapText="1"/>
    </xf>
    <xf numFmtId="0" fontId="5" fillId="0" borderId="33" xfId="0" applyFont="1" applyBorder="1" applyAlignment="1">
      <alignment vertical="center"/>
    </xf>
    <xf numFmtId="3" fontId="5" fillId="4" borderId="33" xfId="0" applyNumberFormat="1" applyFont="1" applyFill="1" applyBorder="1" applyAlignment="1">
      <alignment horizontal="right" vertical="center"/>
    </xf>
    <xf numFmtId="3" fontId="5" fillId="0" borderId="33" xfId="0" applyNumberFormat="1" applyFont="1" applyFill="1" applyBorder="1" applyAlignment="1">
      <alignment horizontal="right" vertical="center"/>
    </xf>
    <xf numFmtId="0" fontId="5" fillId="0" borderId="34" xfId="0" applyFont="1" applyBorder="1" applyAlignment="1">
      <alignment horizontal="center" vertical="center"/>
    </xf>
    <xf numFmtId="3" fontId="5" fillId="0" borderId="34" xfId="0" applyNumberFormat="1" applyFont="1" applyBorder="1" applyAlignment="1">
      <alignment horizontal="right" vertical="center"/>
    </xf>
    <xf numFmtId="0" fontId="5" fillId="0" borderId="34" xfId="0" applyFont="1" applyBorder="1" applyAlignment="1">
      <alignment horizontal="left" vertical="center" wrapText="1"/>
    </xf>
    <xf numFmtId="0" fontId="5" fillId="0" borderId="34" xfId="0" applyFont="1" applyBorder="1" applyAlignment="1">
      <alignment vertical="center"/>
    </xf>
    <xf numFmtId="3" fontId="5" fillId="4" borderId="34" xfId="0" applyNumberFormat="1" applyFont="1" applyFill="1" applyBorder="1" applyAlignment="1">
      <alignment horizontal="right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0" fontId="0" fillId="0" borderId="15" xfId="0" applyFont="1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15" fillId="4" borderId="1" xfId="0" applyFont="1" applyFill="1" applyBorder="1" applyAlignment="1">
      <alignment horizontal="center"/>
    </xf>
    <xf numFmtId="0" fontId="15" fillId="7" borderId="1" xfId="0" applyFont="1" applyFill="1" applyBorder="1" applyAlignment="1">
      <alignment/>
    </xf>
    <xf numFmtId="3" fontId="18" fillId="7" borderId="1" xfId="0" applyNumberFormat="1" applyFont="1" applyFill="1" applyBorder="1" applyAlignment="1">
      <alignment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/>
    </xf>
    <xf numFmtId="3" fontId="15" fillId="0" borderId="1" xfId="0" applyNumberFormat="1" applyFont="1" applyBorder="1" applyAlignment="1">
      <alignment/>
    </xf>
    <xf numFmtId="3" fontId="18" fillId="4" borderId="1" xfId="0" applyNumberFormat="1" applyFont="1" applyFill="1" applyBorder="1" applyAlignment="1">
      <alignment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8" fillId="7" borderId="1" xfId="0" applyFont="1" applyFill="1" applyBorder="1" applyAlignment="1">
      <alignment horizontal="center"/>
    </xf>
    <xf numFmtId="3" fontId="18" fillId="7" borderId="1" xfId="0" applyNumberFormat="1" applyFont="1" applyFill="1" applyBorder="1" applyAlignment="1">
      <alignment/>
    </xf>
    <xf numFmtId="3" fontId="15" fillId="0" borderId="1" xfId="0" applyNumberFormat="1" applyFont="1" applyBorder="1" applyAlignment="1">
      <alignment vertical="center"/>
    </xf>
    <xf numFmtId="3" fontId="1" fillId="0" borderId="0" xfId="0" applyNumberFormat="1" applyFont="1" applyFill="1" applyAlignment="1">
      <alignment/>
    </xf>
    <xf numFmtId="0" fontId="18" fillId="9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6" fillId="0" borderId="0" xfId="0" applyFont="1" applyFill="1" applyAlignment="1">
      <alignment horizontal="center"/>
    </xf>
    <xf numFmtId="0" fontId="15" fillId="0" borderId="6" xfId="0" applyFont="1" applyBorder="1" applyAlignment="1">
      <alignment/>
    </xf>
    <xf numFmtId="0" fontId="5" fillId="8" borderId="1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8" borderId="30" xfId="0" applyFont="1" applyFill="1" applyBorder="1" applyAlignment="1">
      <alignment horizontal="center" vertical="center" wrapText="1"/>
    </xf>
    <xf numFmtId="0" fontId="0" fillId="8" borderId="0" xfId="0" applyFont="1" applyFill="1" applyAlignment="1">
      <alignment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left" vertical="center" wrapText="1"/>
    </xf>
    <xf numFmtId="3" fontId="3" fillId="6" borderId="30" xfId="0" applyNumberFormat="1" applyFont="1" applyFill="1" applyBorder="1" applyAlignment="1">
      <alignment horizontal="right" vertical="center"/>
    </xf>
    <xf numFmtId="0" fontId="14" fillId="6" borderId="0" xfId="0" applyFont="1" applyFill="1" applyAlignment="1">
      <alignment/>
    </xf>
    <xf numFmtId="0" fontId="3" fillId="6" borderId="3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 wrapText="1"/>
    </xf>
    <xf numFmtId="3" fontId="3" fillId="6" borderId="1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3" fontId="23" fillId="0" borderId="1" xfId="0" applyNumberFormat="1" applyFont="1" applyBorder="1" applyAlignment="1">
      <alignment horizontal="right" vertical="center"/>
    </xf>
    <xf numFmtId="3" fontId="23" fillId="4" borderId="30" xfId="0" applyNumberFormat="1" applyFont="1" applyFill="1" applyBorder="1" applyAlignment="1">
      <alignment horizontal="right" vertical="center"/>
    </xf>
    <xf numFmtId="0" fontId="24" fillId="0" borderId="0" xfId="0" applyFont="1" applyAlignment="1">
      <alignment/>
    </xf>
    <xf numFmtId="3" fontId="23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3" fontId="15" fillId="0" borderId="10" xfId="0" applyNumberFormat="1" applyFont="1" applyBorder="1" applyAlignment="1">
      <alignment horizontal="right"/>
    </xf>
    <xf numFmtId="0" fontId="15" fillId="0" borderId="13" xfId="0" applyFont="1" applyBorder="1" applyAlignment="1">
      <alignment horizontal="center" wrapText="1"/>
    </xf>
    <xf numFmtId="0" fontId="15" fillId="0" borderId="13" xfId="0" applyFont="1" applyBorder="1" applyAlignment="1">
      <alignment horizontal="center"/>
    </xf>
    <xf numFmtId="3" fontId="15" fillId="0" borderId="13" xfId="0" applyNumberFormat="1" applyFont="1" applyBorder="1" applyAlignment="1">
      <alignment horizontal="right"/>
    </xf>
    <xf numFmtId="0" fontId="15" fillId="0" borderId="13" xfId="0" applyFont="1" applyBorder="1" applyAlignment="1">
      <alignment wrapText="1"/>
    </xf>
    <xf numFmtId="3" fontId="18" fillId="9" borderId="1" xfId="0" applyNumberFormat="1" applyFont="1" applyFill="1" applyBorder="1" applyAlignment="1">
      <alignment horizontal="right" vertical="center"/>
    </xf>
    <xf numFmtId="0" fontId="15" fillId="0" borderId="10" xfId="0" applyFont="1" applyBorder="1" applyAlignment="1">
      <alignment wrapText="1"/>
    </xf>
    <xf numFmtId="0" fontId="14" fillId="0" borderId="0" xfId="0" applyFont="1" applyAlignment="1">
      <alignment/>
    </xf>
    <xf numFmtId="0" fontId="0" fillId="0" borderId="35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15" fillId="0" borderId="0" xfId="0" applyNumberFormat="1" applyFont="1" applyBorder="1" applyAlignment="1">
      <alignment/>
    </xf>
    <xf numFmtId="3" fontId="15" fillId="0" borderId="39" xfId="0" applyNumberFormat="1" applyFont="1" applyBorder="1" applyAlignment="1">
      <alignment/>
    </xf>
    <xf numFmtId="0" fontId="14" fillId="0" borderId="38" xfId="0" applyFont="1" applyBorder="1" applyAlignment="1">
      <alignment/>
    </xf>
    <xf numFmtId="3" fontId="18" fillId="0" borderId="0" xfId="0" applyNumberFormat="1" applyFont="1" applyBorder="1" applyAlignment="1">
      <alignment/>
    </xf>
    <xf numFmtId="3" fontId="18" fillId="0" borderId="39" xfId="0" applyNumberFormat="1" applyFont="1" applyBorder="1" applyAlignment="1">
      <alignment/>
    </xf>
    <xf numFmtId="164" fontId="14" fillId="0" borderId="39" xfId="0" applyNumberFormat="1" applyFont="1" applyBorder="1" applyAlignment="1">
      <alignment/>
    </xf>
    <xf numFmtId="164" fontId="0" fillId="0" borderId="40" xfId="0" applyNumberFormat="1" applyBorder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6" fillId="6" borderId="1" xfId="0" applyFont="1" applyFill="1" applyBorder="1" applyAlignment="1">
      <alignment horizontal="center"/>
    </xf>
    <xf numFmtId="49" fontId="5" fillId="4" borderId="7" xfId="0" applyNumberFormat="1" applyFont="1" applyFill="1" applyBorder="1" applyAlignment="1">
      <alignment horizontal="right" vertical="top" wrapText="1"/>
    </xf>
    <xf numFmtId="49" fontId="5" fillId="2" borderId="6" xfId="0" applyNumberFormat="1" applyFont="1" applyFill="1" applyBorder="1" applyAlignment="1">
      <alignment horizontal="right" vertical="top" wrapText="1"/>
    </xf>
    <xf numFmtId="49" fontId="5" fillId="2" borderId="2" xfId="0" applyNumberFormat="1" applyFont="1" applyFill="1" applyBorder="1" applyAlignment="1">
      <alignment horizontal="right" vertical="top" wrapText="1"/>
    </xf>
    <xf numFmtId="49" fontId="5" fillId="4" borderId="6" xfId="0" applyNumberFormat="1" applyFont="1" applyFill="1" applyBorder="1" applyAlignment="1">
      <alignment horizontal="right" vertical="top" wrapText="1"/>
    </xf>
    <xf numFmtId="49" fontId="5" fillId="4" borderId="2" xfId="0" applyNumberFormat="1" applyFont="1" applyFill="1" applyBorder="1" applyAlignment="1">
      <alignment horizontal="right" vertical="top" wrapText="1"/>
    </xf>
    <xf numFmtId="49" fontId="5" fillId="4" borderId="7" xfId="0" applyNumberFormat="1" applyFont="1" applyFill="1" applyBorder="1" applyAlignment="1">
      <alignment horizontal="right" vertical="top" wrapText="1"/>
    </xf>
    <xf numFmtId="49" fontId="5" fillId="4" borderId="6" xfId="0" applyNumberFormat="1" applyFont="1" applyFill="1" applyBorder="1" applyAlignment="1">
      <alignment horizontal="right" vertical="top" wrapText="1"/>
    </xf>
    <xf numFmtId="49" fontId="5" fillId="4" borderId="2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/>
    </xf>
    <xf numFmtId="3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right" wrapText="1"/>
    </xf>
    <xf numFmtId="3" fontId="1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5" fillId="4" borderId="6" xfId="0" applyFont="1" applyFill="1" applyBorder="1" applyAlignment="1">
      <alignment horizontal="right" vertical="top" wrapText="1"/>
    </xf>
    <xf numFmtId="0" fontId="5" fillId="4" borderId="2" xfId="0" applyFont="1" applyFill="1" applyBorder="1" applyAlignment="1">
      <alignment horizontal="right" vertical="top" wrapText="1"/>
    </xf>
    <xf numFmtId="0" fontId="5" fillId="4" borderId="7" xfId="0" applyFont="1" applyFill="1" applyBorder="1" applyAlignment="1">
      <alignment horizontal="right" vertical="top" wrapText="1"/>
    </xf>
    <xf numFmtId="49" fontId="5" fillId="4" borderId="6" xfId="0" applyNumberFormat="1" applyFont="1" applyFill="1" applyBorder="1" applyAlignment="1">
      <alignment horizontal="right" vertical="center" wrapText="1"/>
    </xf>
    <xf numFmtId="49" fontId="5" fillId="4" borderId="2" xfId="0" applyNumberFormat="1" applyFont="1" applyFill="1" applyBorder="1" applyAlignment="1">
      <alignment horizontal="right" vertical="center" wrapText="1"/>
    </xf>
    <xf numFmtId="49" fontId="3" fillId="4" borderId="8" xfId="0" applyNumberFormat="1" applyFont="1" applyFill="1" applyBorder="1" applyAlignment="1">
      <alignment horizontal="right" vertical="center"/>
    </xf>
    <xf numFmtId="49" fontId="3" fillId="4" borderId="29" xfId="0" applyNumberFormat="1" applyFont="1" applyFill="1" applyBorder="1" applyAlignment="1">
      <alignment horizontal="right" vertical="center"/>
    </xf>
    <xf numFmtId="49" fontId="3" fillId="4" borderId="30" xfId="0" applyNumberFormat="1" applyFont="1" applyFill="1" applyBorder="1" applyAlignment="1">
      <alignment horizontal="right" vertical="center"/>
    </xf>
    <xf numFmtId="49" fontId="3" fillId="4" borderId="41" xfId="0" applyNumberFormat="1" applyFont="1" applyFill="1" applyBorder="1" applyAlignment="1">
      <alignment horizontal="right" vertical="center"/>
    </xf>
    <xf numFmtId="49" fontId="3" fillId="4" borderId="0" xfId="0" applyNumberFormat="1" applyFont="1" applyFill="1" applyBorder="1" applyAlignment="1">
      <alignment horizontal="right" vertical="center"/>
    </xf>
    <xf numFmtId="49" fontId="3" fillId="4" borderId="42" xfId="0" applyNumberFormat="1" applyFont="1" applyFill="1" applyBorder="1" applyAlignment="1">
      <alignment horizontal="right" vertical="center"/>
    </xf>
    <xf numFmtId="49" fontId="3" fillId="4" borderId="43" xfId="0" applyNumberFormat="1" applyFont="1" applyFill="1" applyBorder="1" applyAlignment="1">
      <alignment horizontal="right" vertical="center"/>
    </xf>
    <xf numFmtId="49" fontId="3" fillId="4" borderId="44" xfId="0" applyNumberFormat="1" applyFont="1" applyFill="1" applyBorder="1" applyAlignment="1">
      <alignment horizontal="right" vertical="center"/>
    </xf>
    <xf numFmtId="49" fontId="3" fillId="4" borderId="45" xfId="0" applyNumberFormat="1" applyFont="1" applyFill="1" applyBorder="1" applyAlignment="1">
      <alignment horizontal="right" vertical="center"/>
    </xf>
    <xf numFmtId="49" fontId="5" fillId="4" borderId="6" xfId="0" applyNumberFormat="1" applyFont="1" applyFill="1" applyBorder="1" applyAlignment="1">
      <alignment horizontal="right" wrapText="1"/>
    </xf>
    <xf numFmtId="49" fontId="5" fillId="4" borderId="2" xfId="0" applyNumberFormat="1" applyFont="1" applyFill="1" applyBorder="1" applyAlignment="1">
      <alignment horizontal="right" wrapText="1"/>
    </xf>
    <xf numFmtId="49" fontId="5" fillId="0" borderId="6" xfId="0" applyNumberFormat="1" applyFont="1" applyFill="1" applyBorder="1" applyAlignment="1">
      <alignment horizontal="right" wrapText="1"/>
    </xf>
    <xf numFmtId="49" fontId="5" fillId="0" borderId="2" xfId="0" applyNumberFormat="1" applyFont="1" applyFill="1" applyBorder="1" applyAlignment="1">
      <alignment horizontal="right" wrapText="1"/>
    </xf>
    <xf numFmtId="49" fontId="3" fillId="4" borderId="6" xfId="0" applyNumberFormat="1" applyFont="1" applyFill="1" applyBorder="1" applyAlignment="1">
      <alignment horizontal="right" wrapText="1"/>
    </xf>
    <xf numFmtId="49" fontId="3" fillId="4" borderId="2" xfId="0" applyNumberFormat="1" applyFont="1" applyFill="1" applyBorder="1" applyAlignment="1">
      <alignment horizontal="right" wrapText="1"/>
    </xf>
    <xf numFmtId="49" fontId="5" fillId="2" borderId="6" xfId="0" applyNumberFormat="1" applyFont="1" applyFill="1" applyBorder="1" applyAlignment="1">
      <alignment horizontal="right" wrapText="1"/>
    </xf>
    <xf numFmtId="49" fontId="5" fillId="2" borderId="2" xfId="0" applyNumberFormat="1" applyFont="1" applyFill="1" applyBorder="1" applyAlignment="1">
      <alignment horizontal="right" wrapText="1"/>
    </xf>
    <xf numFmtId="49" fontId="5" fillId="2" borderId="7" xfId="0" applyNumberFormat="1" applyFont="1" applyFill="1" applyBorder="1" applyAlignment="1">
      <alignment horizontal="right" vertical="top" wrapText="1"/>
    </xf>
    <xf numFmtId="0" fontId="5" fillId="4" borderId="6" xfId="0" applyFont="1" applyFill="1" applyBorder="1" applyAlignment="1">
      <alignment horizontal="right" vertical="center" wrapText="1"/>
    </xf>
    <xf numFmtId="0" fontId="5" fillId="4" borderId="2" xfId="0" applyFont="1" applyFill="1" applyBorder="1" applyAlignment="1">
      <alignment horizontal="right" vertical="center" wrapText="1"/>
    </xf>
    <xf numFmtId="0" fontId="5" fillId="4" borderId="7" xfId="0" applyFont="1" applyFill="1" applyBorder="1" applyAlignment="1">
      <alignment horizontal="right" vertical="center" wrapText="1"/>
    </xf>
    <xf numFmtId="0" fontId="3" fillId="4" borderId="6" xfId="0" applyFont="1" applyFill="1" applyBorder="1" applyAlignment="1">
      <alignment horizontal="right" vertical="top" wrapText="1"/>
    </xf>
    <xf numFmtId="0" fontId="3" fillId="4" borderId="2" xfId="0" applyFont="1" applyFill="1" applyBorder="1" applyAlignment="1">
      <alignment horizontal="right" vertical="top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1" fillId="0" borderId="43" xfId="0" applyFont="1" applyFill="1" applyBorder="1" applyAlignment="1">
      <alignment horizontal="left"/>
    </xf>
    <xf numFmtId="0" fontId="1" fillId="0" borderId="45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18" fillId="6" borderId="3" xfId="0" applyFont="1" applyFill="1" applyBorder="1" applyAlignment="1">
      <alignment horizontal="right" vertical="center"/>
    </xf>
    <xf numFmtId="0" fontId="18" fillId="6" borderId="4" xfId="0" applyFont="1" applyFill="1" applyBorder="1" applyAlignment="1">
      <alignment horizontal="right" vertical="center"/>
    </xf>
    <xf numFmtId="0" fontId="18" fillId="6" borderId="5" xfId="0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 wrapText="1"/>
    </xf>
    <xf numFmtId="0" fontId="15" fillId="0" borderId="44" xfId="0" applyFont="1" applyBorder="1" applyAlignment="1">
      <alignment horizontal="left" vertical="center" wrapText="1"/>
    </xf>
    <xf numFmtId="0" fontId="18" fillId="6" borderId="3" xfId="0" applyFont="1" applyFill="1" applyBorder="1" applyAlignment="1">
      <alignment horizontal="center"/>
    </xf>
    <xf numFmtId="0" fontId="18" fillId="6" borderId="4" xfId="0" applyFont="1" applyFill="1" applyBorder="1" applyAlignment="1">
      <alignment horizontal="center"/>
    </xf>
    <xf numFmtId="0" fontId="18" fillId="6" borderId="5" xfId="0" applyFont="1" applyFill="1" applyBorder="1" applyAlignment="1">
      <alignment horizontal="center"/>
    </xf>
    <xf numFmtId="0" fontId="18" fillId="6" borderId="1" xfId="0" applyFont="1" applyFill="1" applyBorder="1" applyAlignment="1">
      <alignment horizontal="center" vertical="center"/>
    </xf>
    <xf numFmtId="3" fontId="15" fillId="0" borderId="0" xfId="0" applyNumberFormat="1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3" fillId="8" borderId="46" xfId="0" applyFont="1" applyFill="1" applyBorder="1" applyAlignment="1">
      <alignment horizontal="center" vertical="center" wrapText="1"/>
    </xf>
    <xf numFmtId="0" fontId="3" fillId="8" borderId="47" xfId="0" applyFont="1" applyFill="1" applyBorder="1" applyAlignment="1">
      <alignment horizontal="center" vertical="center" wrapText="1"/>
    </xf>
    <xf numFmtId="0" fontId="3" fillId="8" borderId="48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left"/>
    </xf>
    <xf numFmtId="0" fontId="22" fillId="0" borderId="0" xfId="0" applyFont="1" applyAlignment="1">
      <alignment horizontal="center" vertical="center" wrapText="1"/>
    </xf>
    <xf numFmtId="0" fontId="18" fillId="7" borderId="3" xfId="0" applyFont="1" applyFill="1" applyBorder="1" applyAlignment="1">
      <alignment horizontal="center"/>
    </xf>
    <xf numFmtId="0" fontId="18" fillId="7" borderId="5" xfId="0" applyFont="1" applyFill="1" applyBorder="1" applyAlignment="1">
      <alignment horizontal="center"/>
    </xf>
    <xf numFmtId="0" fontId="18" fillId="7" borderId="1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Border="1" applyAlignment="1">
      <alignment horizontal="right"/>
    </xf>
    <xf numFmtId="0" fontId="18" fillId="4" borderId="1" xfId="0" applyFont="1" applyFill="1" applyBorder="1" applyAlignment="1">
      <alignment horizontal="center" vertical="center" wrapText="1"/>
    </xf>
    <xf numFmtId="0" fontId="15" fillId="0" borderId="4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8" fillId="9" borderId="1" xfId="0" applyFont="1" applyFill="1" applyBorder="1" applyAlignment="1">
      <alignment horizontal="center" vertical="center" wrapText="1"/>
    </xf>
    <xf numFmtId="0" fontId="18" fillId="9" borderId="3" xfId="0" applyFont="1" applyFill="1" applyBorder="1" applyAlignment="1">
      <alignment horizontal="center" vertical="center" wrapText="1"/>
    </xf>
    <xf numFmtId="0" fontId="18" fillId="9" borderId="4" xfId="0" applyFont="1" applyFill="1" applyBorder="1" applyAlignment="1">
      <alignment horizontal="center" vertical="center" wrapText="1"/>
    </xf>
    <xf numFmtId="0" fontId="18" fillId="9" borderId="5" xfId="0" applyFont="1" applyFill="1" applyBorder="1" applyAlignment="1">
      <alignment horizontal="center" vertical="center" wrapText="1"/>
    </xf>
    <xf numFmtId="0" fontId="18" fillId="9" borderId="6" xfId="0" applyFont="1" applyFill="1" applyBorder="1" applyAlignment="1">
      <alignment horizontal="center" vertical="center" wrapText="1"/>
    </xf>
    <xf numFmtId="0" fontId="18" fillId="9" borderId="7" xfId="0" applyFont="1" applyFill="1" applyBorder="1" applyAlignment="1">
      <alignment horizontal="center" vertical="center" wrapText="1"/>
    </xf>
    <xf numFmtId="0" fontId="18" fillId="9" borderId="3" xfId="0" applyFont="1" applyFill="1" applyBorder="1" applyAlignment="1">
      <alignment horizontal="right" vertical="center"/>
    </xf>
    <xf numFmtId="0" fontId="18" fillId="9" borderId="4" xfId="0" applyFont="1" applyFill="1" applyBorder="1" applyAlignment="1">
      <alignment horizontal="right" vertical="center"/>
    </xf>
    <xf numFmtId="0" fontId="0" fillId="0" borderId="38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49" xfId="0" applyBorder="1" applyAlignment="1">
      <alignment horizontal="right"/>
    </xf>
    <xf numFmtId="0" fontId="0" fillId="0" borderId="50" xfId="0" applyBorder="1" applyAlignment="1">
      <alignment horizontal="right"/>
    </xf>
    <xf numFmtId="0" fontId="14" fillId="0" borderId="3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3">
    <dxf>
      <font>
        <b/>
        <i val="0"/>
        <color rgb="FFFF0000"/>
      </font>
      <border/>
    </dxf>
    <dxf>
      <font>
        <color rgb="FF008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0"/>
  <sheetViews>
    <sheetView tabSelected="1" workbookViewId="0" topLeftCell="A1">
      <selection activeCell="S5" sqref="S5"/>
    </sheetView>
  </sheetViews>
  <sheetFormatPr defaultColWidth="9.140625" defaultRowHeight="12.75"/>
  <cols>
    <col min="1" max="1" width="7.421875" style="1" customWidth="1"/>
    <col min="2" max="2" width="9.140625" style="2" customWidth="1"/>
    <col min="3" max="3" width="6.7109375" style="2" customWidth="1"/>
    <col min="4" max="4" width="39.28125" style="4" customWidth="1"/>
    <col min="5" max="8" width="13.8515625" style="6" customWidth="1"/>
    <col min="9" max="10" width="0" style="0" hidden="1" customWidth="1"/>
    <col min="11" max="11" width="10.140625" style="0" hidden="1" customWidth="1"/>
    <col min="12" max="12" width="13.421875" style="0" hidden="1" customWidth="1"/>
    <col min="13" max="13" width="12.7109375" style="0" hidden="1" customWidth="1"/>
    <col min="14" max="14" width="13.8515625" style="0" hidden="1" customWidth="1"/>
    <col min="15" max="15" width="10.140625" style="0" hidden="1" customWidth="1"/>
    <col min="16" max="16" width="11.8515625" style="0" hidden="1" customWidth="1"/>
    <col min="17" max="17" width="0" style="0" hidden="1" customWidth="1"/>
    <col min="18" max="18" width="13.140625" style="0" hidden="1" customWidth="1"/>
  </cols>
  <sheetData>
    <row r="1" spans="4:7" ht="12.75">
      <c r="D1" s="3"/>
      <c r="E1" s="334"/>
      <c r="F1" s="334"/>
      <c r="G1" s="33" t="s">
        <v>291</v>
      </c>
    </row>
    <row r="2" spans="4:9" ht="12.75">
      <c r="D2" s="3"/>
      <c r="E2" s="334"/>
      <c r="F2" s="334"/>
      <c r="G2" s="274" t="s">
        <v>424</v>
      </c>
      <c r="H2" s="274"/>
      <c r="I2" s="274"/>
    </row>
    <row r="3" spans="4:9" ht="12.75" customHeight="1">
      <c r="D3" s="335"/>
      <c r="E3" s="335"/>
      <c r="F3" s="335"/>
      <c r="G3" s="274" t="s">
        <v>243</v>
      </c>
      <c r="H3" s="274"/>
      <c r="I3" s="274"/>
    </row>
    <row r="4" spans="5:9" ht="12.75">
      <c r="E4" s="336"/>
      <c r="F4" s="336"/>
      <c r="G4" s="274" t="s">
        <v>412</v>
      </c>
      <c r="H4" s="274"/>
      <c r="I4" s="274"/>
    </row>
    <row r="5" spans="5:6" ht="12.75">
      <c r="E5" s="5"/>
      <c r="F5" s="5"/>
    </row>
    <row r="6" spans="1:8" ht="15.75">
      <c r="A6" s="337" t="s">
        <v>0</v>
      </c>
      <c r="B6" s="337"/>
      <c r="C6" s="337"/>
      <c r="D6" s="337"/>
      <c r="E6" s="337"/>
      <c r="F6" s="337"/>
      <c r="G6" s="337"/>
      <c r="H6" s="337"/>
    </row>
    <row r="7" spans="1:4" ht="12.75" customHeight="1">
      <c r="A7" s="92"/>
      <c r="C7" s="333"/>
      <c r="D7" s="333"/>
    </row>
    <row r="8" spans="1:8" s="101" customFormat="1" ht="22.5">
      <c r="A8" s="95" t="s">
        <v>1</v>
      </c>
      <c r="B8" s="96" t="s">
        <v>2</v>
      </c>
      <c r="C8" s="97" t="s">
        <v>3</v>
      </c>
      <c r="D8" s="96" t="s">
        <v>4</v>
      </c>
      <c r="E8" s="98" t="s">
        <v>100</v>
      </c>
      <c r="F8" s="99" t="s">
        <v>98</v>
      </c>
      <c r="G8" s="99" t="s">
        <v>99</v>
      </c>
      <c r="H8" s="100" t="s">
        <v>101</v>
      </c>
    </row>
    <row r="9" spans="1:8" ht="12.75">
      <c r="A9" s="102" t="s">
        <v>5</v>
      </c>
      <c r="B9" s="103"/>
      <c r="C9" s="104"/>
      <c r="D9" s="105" t="s">
        <v>6</v>
      </c>
      <c r="E9" s="161">
        <v>23000</v>
      </c>
      <c r="F9" s="161"/>
      <c r="G9" s="161"/>
      <c r="H9" s="162">
        <f>E9+F9-G9</f>
        <v>23000</v>
      </c>
    </row>
    <row r="10" spans="1:8" ht="25.5">
      <c r="A10" s="106"/>
      <c r="B10" s="107" t="s">
        <v>7</v>
      </c>
      <c r="C10" s="108"/>
      <c r="D10" s="109" t="s">
        <v>8</v>
      </c>
      <c r="E10" s="110">
        <v>23000</v>
      </c>
      <c r="F10" s="110"/>
      <c r="G10" s="110"/>
      <c r="H10" s="111">
        <f aca="true" t="shared" si="0" ref="H10:H71">E10+F10-G10</f>
        <v>23000</v>
      </c>
    </row>
    <row r="11" spans="1:8" ht="51">
      <c r="A11" s="133"/>
      <c r="B11" s="134"/>
      <c r="C11" s="145">
        <v>2110</v>
      </c>
      <c r="D11" s="136" t="s">
        <v>9</v>
      </c>
      <c r="E11" s="137">
        <v>23000</v>
      </c>
      <c r="F11" s="137"/>
      <c r="G11" s="137"/>
      <c r="H11" s="138">
        <f t="shared" si="0"/>
        <v>23000</v>
      </c>
    </row>
    <row r="12" spans="1:8" ht="12.75">
      <c r="A12" s="139" t="s">
        <v>12</v>
      </c>
      <c r="B12" s="140"/>
      <c r="C12" s="141"/>
      <c r="D12" s="142" t="s">
        <v>13</v>
      </c>
      <c r="E12" s="143">
        <v>245674</v>
      </c>
      <c r="F12" s="143"/>
      <c r="G12" s="143"/>
      <c r="H12" s="144">
        <f>H13</f>
        <v>245674</v>
      </c>
    </row>
    <row r="13" spans="1:8" ht="12.75">
      <c r="A13" s="106"/>
      <c r="B13" s="107" t="s">
        <v>14</v>
      </c>
      <c r="C13" s="108"/>
      <c r="D13" s="109" t="s">
        <v>15</v>
      </c>
      <c r="E13" s="110">
        <v>245674</v>
      </c>
      <c r="F13" s="110"/>
      <c r="G13" s="110"/>
      <c r="H13" s="111">
        <f t="shared" si="0"/>
        <v>245674</v>
      </c>
    </row>
    <row r="14" spans="1:8" ht="51">
      <c r="A14" s="133"/>
      <c r="B14" s="134"/>
      <c r="C14" s="145">
        <v>2460</v>
      </c>
      <c r="D14" s="136" t="s">
        <v>102</v>
      </c>
      <c r="E14" s="137">
        <v>245674</v>
      </c>
      <c r="F14" s="137"/>
      <c r="G14" s="137"/>
      <c r="H14" s="138">
        <f t="shared" si="0"/>
        <v>245674</v>
      </c>
    </row>
    <row r="15" spans="1:8" ht="12.75" customHeight="1">
      <c r="A15" s="146">
        <v>600</v>
      </c>
      <c r="B15" s="140"/>
      <c r="C15" s="141"/>
      <c r="D15" s="142" t="s">
        <v>16</v>
      </c>
      <c r="E15" s="143">
        <v>732100</v>
      </c>
      <c r="F15" s="147"/>
      <c r="G15" s="147"/>
      <c r="H15" s="163">
        <f t="shared" si="0"/>
        <v>732100</v>
      </c>
    </row>
    <row r="16" spans="1:8" ht="12.75">
      <c r="A16" s="106"/>
      <c r="B16" s="122">
        <v>60014</v>
      </c>
      <c r="C16" s="108"/>
      <c r="D16" s="109" t="s">
        <v>17</v>
      </c>
      <c r="E16" s="110">
        <v>732100</v>
      </c>
      <c r="F16" s="110"/>
      <c r="G16" s="110"/>
      <c r="H16" s="111">
        <f t="shared" si="0"/>
        <v>732100</v>
      </c>
    </row>
    <row r="17" spans="1:8" ht="16.5" customHeight="1">
      <c r="A17" s="106"/>
      <c r="B17" s="112"/>
      <c r="C17" s="123" t="s">
        <v>18</v>
      </c>
      <c r="D17" s="114" t="s">
        <v>19</v>
      </c>
      <c r="E17" s="115">
        <v>3000</v>
      </c>
      <c r="F17" s="115"/>
      <c r="G17" s="115"/>
      <c r="H17" s="116">
        <f t="shared" si="0"/>
        <v>3000</v>
      </c>
    </row>
    <row r="18" spans="1:8" ht="12.75">
      <c r="A18" s="106"/>
      <c r="B18" s="112"/>
      <c r="C18" s="124" t="s">
        <v>20</v>
      </c>
      <c r="D18" s="114" t="s">
        <v>21</v>
      </c>
      <c r="E18" s="115">
        <v>4000</v>
      </c>
      <c r="F18" s="115"/>
      <c r="G18" s="115"/>
      <c r="H18" s="116">
        <f t="shared" si="0"/>
        <v>4000</v>
      </c>
    </row>
    <row r="19" spans="1:8" ht="25.5">
      <c r="A19" s="106"/>
      <c r="B19" s="112"/>
      <c r="C19" s="124" t="s">
        <v>22</v>
      </c>
      <c r="D19" s="114" t="s">
        <v>23</v>
      </c>
      <c r="E19" s="115">
        <v>4300</v>
      </c>
      <c r="F19" s="115"/>
      <c r="G19" s="115"/>
      <c r="H19" s="116">
        <f t="shared" si="0"/>
        <v>4300</v>
      </c>
    </row>
    <row r="20" spans="1:8" ht="12.75">
      <c r="A20" s="106"/>
      <c r="B20" s="112"/>
      <c r="C20" s="124" t="s">
        <v>24</v>
      </c>
      <c r="D20" s="114" t="s">
        <v>25</v>
      </c>
      <c r="E20" s="115">
        <v>800</v>
      </c>
      <c r="F20" s="115"/>
      <c r="G20" s="115"/>
      <c r="H20" s="116">
        <f t="shared" si="0"/>
        <v>800</v>
      </c>
    </row>
    <row r="21" spans="1:8" ht="51.75" customHeight="1">
      <c r="A21" s="133"/>
      <c r="B21" s="134"/>
      <c r="C21" s="135">
        <v>6300</v>
      </c>
      <c r="D21" s="136" t="s">
        <v>239</v>
      </c>
      <c r="E21" s="137">
        <v>720000</v>
      </c>
      <c r="F21" s="137"/>
      <c r="G21" s="137"/>
      <c r="H21" s="138">
        <f t="shared" si="0"/>
        <v>720000</v>
      </c>
    </row>
    <row r="22" spans="1:8" ht="12.75">
      <c r="A22" s="146">
        <v>700</v>
      </c>
      <c r="B22" s="140"/>
      <c r="C22" s="141"/>
      <c r="D22" s="142" t="s">
        <v>26</v>
      </c>
      <c r="E22" s="143">
        <v>316636</v>
      </c>
      <c r="F22" s="161"/>
      <c r="G22" s="147"/>
      <c r="H22" s="163">
        <f t="shared" si="0"/>
        <v>316636</v>
      </c>
    </row>
    <row r="23" spans="1:8" ht="12.75">
      <c r="A23" s="106"/>
      <c r="B23" s="122">
        <v>70005</v>
      </c>
      <c r="C23" s="108"/>
      <c r="D23" s="109" t="s">
        <v>27</v>
      </c>
      <c r="E23" s="110">
        <v>316636</v>
      </c>
      <c r="F23" s="110"/>
      <c r="G23" s="110"/>
      <c r="H23" s="111">
        <f t="shared" si="0"/>
        <v>316636</v>
      </c>
    </row>
    <row r="24" spans="1:8" ht="51">
      <c r="A24" s="106"/>
      <c r="B24" s="112"/>
      <c r="C24" s="124" t="s">
        <v>28</v>
      </c>
      <c r="D24" s="114" t="s">
        <v>29</v>
      </c>
      <c r="E24" s="115">
        <v>120436</v>
      </c>
      <c r="F24" s="115"/>
      <c r="G24" s="115"/>
      <c r="H24" s="116">
        <f t="shared" si="0"/>
        <v>120436</v>
      </c>
    </row>
    <row r="25" spans="1:8" ht="38.25">
      <c r="A25" s="106"/>
      <c r="B25" s="112"/>
      <c r="C25" s="124" t="s">
        <v>30</v>
      </c>
      <c r="D25" s="114" t="s">
        <v>31</v>
      </c>
      <c r="E25" s="115">
        <v>181200</v>
      </c>
      <c r="F25" s="115"/>
      <c r="G25" s="115"/>
      <c r="H25" s="116">
        <f t="shared" si="0"/>
        <v>181200</v>
      </c>
    </row>
    <row r="26" spans="1:8" ht="51">
      <c r="A26" s="155"/>
      <c r="B26" s="156"/>
      <c r="C26" s="167">
        <v>2110</v>
      </c>
      <c r="D26" s="168" t="s">
        <v>9</v>
      </c>
      <c r="E26" s="159">
        <v>15000</v>
      </c>
      <c r="F26" s="159"/>
      <c r="G26" s="159"/>
      <c r="H26" s="160">
        <f t="shared" si="0"/>
        <v>15000</v>
      </c>
    </row>
    <row r="27" spans="1:8" ht="12.75">
      <c r="A27" s="169">
        <v>710</v>
      </c>
      <c r="B27" s="103"/>
      <c r="C27" s="104"/>
      <c r="D27" s="105" t="s">
        <v>32</v>
      </c>
      <c r="E27" s="161">
        <v>430000</v>
      </c>
      <c r="F27" s="161"/>
      <c r="G27" s="170"/>
      <c r="H27" s="162">
        <f t="shared" si="0"/>
        <v>430000</v>
      </c>
    </row>
    <row r="28" spans="1:8" ht="25.5">
      <c r="A28" s="106"/>
      <c r="B28" s="122">
        <v>71013</v>
      </c>
      <c r="C28" s="108"/>
      <c r="D28" s="109" t="s">
        <v>33</v>
      </c>
      <c r="E28" s="110">
        <v>172000</v>
      </c>
      <c r="F28" s="110"/>
      <c r="G28" s="110"/>
      <c r="H28" s="111">
        <f t="shared" si="0"/>
        <v>172000</v>
      </c>
    </row>
    <row r="29" spans="1:8" ht="51">
      <c r="A29" s="106"/>
      <c r="B29" s="112"/>
      <c r="C29" s="113">
        <v>2110</v>
      </c>
      <c r="D29" s="114" t="s">
        <v>9</v>
      </c>
      <c r="E29" s="115">
        <v>172000</v>
      </c>
      <c r="F29" s="115"/>
      <c r="G29" s="115"/>
      <c r="H29" s="116">
        <f t="shared" si="0"/>
        <v>172000</v>
      </c>
    </row>
    <row r="30" spans="1:8" ht="12.75">
      <c r="A30" s="106"/>
      <c r="B30" s="122">
        <v>71014</v>
      </c>
      <c r="C30" s="108"/>
      <c r="D30" s="109" t="s">
        <v>34</v>
      </c>
      <c r="E30" s="110">
        <v>2000</v>
      </c>
      <c r="F30" s="110"/>
      <c r="G30" s="110"/>
      <c r="H30" s="111">
        <f t="shared" si="0"/>
        <v>2000</v>
      </c>
    </row>
    <row r="31" spans="1:8" ht="51">
      <c r="A31" s="106"/>
      <c r="B31" s="112"/>
      <c r="C31" s="113">
        <v>2110</v>
      </c>
      <c r="D31" s="114" t="s">
        <v>9</v>
      </c>
      <c r="E31" s="115">
        <v>2000</v>
      </c>
      <c r="F31" s="115"/>
      <c r="G31" s="115"/>
      <c r="H31" s="116">
        <f t="shared" si="0"/>
        <v>2000</v>
      </c>
    </row>
    <row r="32" spans="1:8" ht="12.75">
      <c r="A32" s="106"/>
      <c r="B32" s="122">
        <v>71015</v>
      </c>
      <c r="C32" s="108"/>
      <c r="D32" s="109" t="s">
        <v>35</v>
      </c>
      <c r="E32" s="110">
        <v>256000</v>
      </c>
      <c r="F32" s="110"/>
      <c r="G32" s="110"/>
      <c r="H32" s="111">
        <f t="shared" si="0"/>
        <v>256000</v>
      </c>
    </row>
    <row r="33" spans="1:13" ht="51">
      <c r="A33" s="106"/>
      <c r="B33" s="112"/>
      <c r="C33" s="113">
        <v>2110</v>
      </c>
      <c r="D33" s="114" t="s">
        <v>9</v>
      </c>
      <c r="E33" s="115">
        <v>214000</v>
      </c>
      <c r="F33" s="115"/>
      <c r="G33" s="115"/>
      <c r="H33" s="116">
        <f t="shared" si="0"/>
        <v>214000</v>
      </c>
      <c r="M33" s="6" t="e">
        <f>SUM(J39:K39)</f>
        <v>#REF!</v>
      </c>
    </row>
    <row r="34" spans="1:8" ht="63.75">
      <c r="A34" s="133"/>
      <c r="B34" s="134"/>
      <c r="C34" s="145">
        <v>6410</v>
      </c>
      <c r="D34" s="136" t="s">
        <v>36</v>
      </c>
      <c r="E34" s="137">
        <v>42000</v>
      </c>
      <c r="F34" s="137"/>
      <c r="G34" s="137"/>
      <c r="H34" s="138">
        <f t="shared" si="0"/>
        <v>42000</v>
      </c>
    </row>
    <row r="35" spans="1:8" ht="12.75" customHeight="1">
      <c r="A35" s="146">
        <v>750</v>
      </c>
      <c r="B35" s="140"/>
      <c r="C35" s="141"/>
      <c r="D35" s="142" t="s">
        <v>37</v>
      </c>
      <c r="E35" s="143">
        <v>339301</v>
      </c>
      <c r="F35" s="143"/>
      <c r="G35" s="147"/>
      <c r="H35" s="163">
        <f t="shared" si="0"/>
        <v>339301</v>
      </c>
    </row>
    <row r="36" spans="1:8" ht="12.75">
      <c r="A36" s="106"/>
      <c r="B36" s="122">
        <v>75011</v>
      </c>
      <c r="C36" s="108"/>
      <c r="D36" s="109" t="s">
        <v>38</v>
      </c>
      <c r="E36" s="110">
        <v>236950</v>
      </c>
      <c r="F36" s="110"/>
      <c r="G36" s="110"/>
      <c r="H36" s="111">
        <f t="shared" si="0"/>
        <v>236950</v>
      </c>
    </row>
    <row r="37" spans="1:18" ht="54.75" customHeight="1">
      <c r="A37" s="106"/>
      <c r="B37" s="112"/>
      <c r="C37" s="113">
        <v>2110</v>
      </c>
      <c r="D37" s="114" t="s">
        <v>9</v>
      </c>
      <c r="E37" s="115">
        <v>148800</v>
      </c>
      <c r="F37" s="115"/>
      <c r="G37" s="115"/>
      <c r="H37" s="116">
        <f t="shared" si="0"/>
        <v>148800</v>
      </c>
      <c r="I37" s="28">
        <v>6410</v>
      </c>
      <c r="J37" s="11">
        <v>2110</v>
      </c>
      <c r="K37" s="11">
        <v>2120</v>
      </c>
      <c r="L37" s="12" t="s">
        <v>39</v>
      </c>
      <c r="M37" s="13" t="s">
        <v>40</v>
      </c>
      <c r="N37" s="12" t="s">
        <v>41</v>
      </c>
      <c r="O37" s="12" t="s">
        <v>42</v>
      </c>
      <c r="P37" s="12" t="s">
        <v>43</v>
      </c>
      <c r="Q37" s="11" t="s">
        <v>44</v>
      </c>
      <c r="R37" s="14" t="s">
        <v>45</v>
      </c>
    </row>
    <row r="38" spans="1:18" ht="51">
      <c r="A38" s="106"/>
      <c r="B38" s="112"/>
      <c r="C38" s="113">
        <v>2120</v>
      </c>
      <c r="D38" s="114" t="s">
        <v>11</v>
      </c>
      <c r="E38" s="115">
        <v>0</v>
      </c>
      <c r="F38" s="115"/>
      <c r="G38" s="115"/>
      <c r="H38" s="116">
        <f t="shared" si="0"/>
        <v>0</v>
      </c>
      <c r="I38" s="28"/>
      <c r="J38" s="11"/>
      <c r="K38" s="11"/>
      <c r="L38" s="12"/>
      <c r="M38" s="13"/>
      <c r="N38" s="12"/>
      <c r="O38" s="12"/>
      <c r="P38" s="12"/>
      <c r="Q38" s="11"/>
      <c r="R38" s="14"/>
    </row>
    <row r="39" spans="1:18" ht="51">
      <c r="A39" s="106"/>
      <c r="B39" s="112"/>
      <c r="C39" s="113">
        <v>2360</v>
      </c>
      <c r="D39" s="114" t="s">
        <v>46</v>
      </c>
      <c r="E39" s="115">
        <v>88150</v>
      </c>
      <c r="F39" s="115"/>
      <c r="G39" s="115"/>
      <c r="H39" s="116">
        <f t="shared" si="0"/>
        <v>88150</v>
      </c>
      <c r="I39" s="29">
        <f>SUM(E62)</f>
        <v>70000</v>
      </c>
      <c r="J39" s="15">
        <f>SUM(E11,E26,E29,E31,E33,E37,E50,E60,E105,E122)</f>
        <v>4093730</v>
      </c>
      <c r="K39" s="15" t="e">
        <f>SUM(#REF!,E51)</f>
        <v>#REF!</v>
      </c>
      <c r="L39" s="15">
        <f>SUM(E73)</f>
        <v>17507235</v>
      </c>
      <c r="M39" s="15">
        <f>SUM(E79)</f>
        <v>1774167</v>
      </c>
      <c r="N39" s="16">
        <f>SUM(E77)</f>
        <v>3555622</v>
      </c>
      <c r="O39" s="16">
        <f>SUM(E70)</f>
        <v>95000</v>
      </c>
      <c r="P39" s="16">
        <f>SUM(E69)</f>
        <v>5344378</v>
      </c>
      <c r="Q39" s="15">
        <f>SUM(E16,E24,E25,E39,E40,E59,E66,E81,E83,E89,E108,E109,E110,E127,E129,E130,E124)</f>
        <v>3719115</v>
      </c>
      <c r="R39" s="15">
        <f>SUM(E112,E114)</f>
        <v>562850</v>
      </c>
    </row>
    <row r="40" spans="1:14" ht="18" customHeight="1">
      <c r="A40" s="106"/>
      <c r="B40" s="122">
        <v>75020</v>
      </c>
      <c r="C40" s="108"/>
      <c r="D40" s="109" t="s">
        <v>47</v>
      </c>
      <c r="E40" s="110">
        <v>73351</v>
      </c>
      <c r="F40" s="110"/>
      <c r="G40" s="110"/>
      <c r="H40" s="111">
        <f t="shared" si="0"/>
        <v>73351</v>
      </c>
      <c r="I40" s="30"/>
      <c r="J40" s="18" t="e">
        <f>SUM(I39:K39)</f>
        <v>#REF!</v>
      </c>
      <c r="K40" s="19"/>
      <c r="L40" s="17"/>
      <c r="M40" s="18">
        <f>SUM(L39:N39)</f>
        <v>22837024</v>
      </c>
      <c r="N40" s="19"/>
    </row>
    <row r="41" spans="1:13" ht="25.5">
      <c r="A41" s="106"/>
      <c r="B41" s="112"/>
      <c r="C41" s="124" t="s">
        <v>48</v>
      </c>
      <c r="D41" s="114" t="s">
        <v>49</v>
      </c>
      <c r="E41" s="115">
        <v>300</v>
      </c>
      <c r="F41" s="115"/>
      <c r="G41" s="115"/>
      <c r="H41" s="116">
        <f t="shared" si="0"/>
        <v>300</v>
      </c>
      <c r="I41" t="s">
        <v>50</v>
      </c>
      <c r="K41" s="20" t="e">
        <f>SUM(J40,M40,O39,P39,Q39,R39)</f>
        <v>#REF!</v>
      </c>
      <c r="L41" s="21"/>
      <c r="M41" s="21"/>
    </row>
    <row r="42" spans="1:8" ht="12.75">
      <c r="A42" s="106"/>
      <c r="B42" s="112"/>
      <c r="C42" s="124" t="s">
        <v>18</v>
      </c>
      <c r="D42" s="114" t="s">
        <v>19</v>
      </c>
      <c r="E42" s="115">
        <v>2300</v>
      </c>
      <c r="F42" s="115"/>
      <c r="G42" s="115"/>
      <c r="H42" s="116">
        <f t="shared" si="0"/>
        <v>2300</v>
      </c>
    </row>
    <row r="43" spans="1:8" ht="12.75">
      <c r="A43" s="106"/>
      <c r="B43" s="112"/>
      <c r="C43" s="124" t="s">
        <v>20</v>
      </c>
      <c r="D43" s="114" t="s">
        <v>21</v>
      </c>
      <c r="E43" s="115">
        <v>100</v>
      </c>
      <c r="F43" s="115"/>
      <c r="G43" s="115"/>
      <c r="H43" s="116">
        <f t="shared" si="0"/>
        <v>100</v>
      </c>
    </row>
    <row r="44" spans="1:8" ht="25.5" hidden="1">
      <c r="A44" s="106"/>
      <c r="B44" s="112"/>
      <c r="C44" s="124" t="s">
        <v>51</v>
      </c>
      <c r="D44" s="114" t="s">
        <v>52</v>
      </c>
      <c r="E44" s="115">
        <v>0</v>
      </c>
      <c r="F44" s="115"/>
      <c r="G44" s="115"/>
      <c r="H44" s="116">
        <f t="shared" si="0"/>
        <v>0</v>
      </c>
    </row>
    <row r="45" spans="1:8" ht="12.75" hidden="1">
      <c r="A45" s="106"/>
      <c r="B45" s="112"/>
      <c r="C45" s="124" t="s">
        <v>53</v>
      </c>
      <c r="D45" s="114" t="s">
        <v>54</v>
      </c>
      <c r="E45" s="115">
        <v>0</v>
      </c>
      <c r="F45" s="115"/>
      <c r="G45" s="115"/>
      <c r="H45" s="116">
        <f t="shared" si="0"/>
        <v>0</v>
      </c>
    </row>
    <row r="46" spans="1:8" ht="25.5">
      <c r="A46" s="106"/>
      <c r="B46" s="112"/>
      <c r="C46" s="123" t="s">
        <v>222</v>
      </c>
      <c r="D46" s="114" t="s">
        <v>223</v>
      </c>
      <c r="E46" s="115">
        <v>151</v>
      </c>
      <c r="F46" s="115"/>
      <c r="G46" s="115"/>
      <c r="H46" s="116">
        <f>E46+F46-G46</f>
        <v>151</v>
      </c>
    </row>
    <row r="47" spans="1:8" ht="12.75">
      <c r="A47" s="106"/>
      <c r="B47" s="112"/>
      <c r="C47" s="124" t="s">
        <v>24</v>
      </c>
      <c r="D47" s="114" t="s">
        <v>25</v>
      </c>
      <c r="E47" s="115">
        <v>50000</v>
      </c>
      <c r="F47" s="115"/>
      <c r="G47" s="115"/>
      <c r="H47" s="116">
        <f t="shared" si="0"/>
        <v>50000</v>
      </c>
    </row>
    <row r="48" spans="1:8" ht="39.75" customHeight="1">
      <c r="A48" s="106"/>
      <c r="B48" s="112"/>
      <c r="C48" s="124">
        <v>2710</v>
      </c>
      <c r="D48" s="136" t="s">
        <v>221</v>
      </c>
      <c r="E48" s="115">
        <v>20500</v>
      </c>
      <c r="F48" s="115"/>
      <c r="G48" s="115"/>
      <c r="H48" s="116">
        <f>E48+F48-G48</f>
        <v>20500</v>
      </c>
    </row>
    <row r="49" spans="1:8" ht="12.75">
      <c r="A49" s="106"/>
      <c r="B49" s="122">
        <v>75045</v>
      </c>
      <c r="C49" s="108"/>
      <c r="D49" s="109" t="s">
        <v>55</v>
      </c>
      <c r="E49" s="110">
        <v>29000</v>
      </c>
      <c r="F49" s="110"/>
      <c r="G49" s="110"/>
      <c r="H49" s="111">
        <f t="shared" si="0"/>
        <v>29000</v>
      </c>
    </row>
    <row r="50" spans="1:8" ht="51">
      <c r="A50" s="106"/>
      <c r="B50" s="112"/>
      <c r="C50" s="113">
        <v>2110</v>
      </c>
      <c r="D50" s="114" t="s">
        <v>9</v>
      </c>
      <c r="E50" s="115">
        <v>22000</v>
      </c>
      <c r="F50" s="115"/>
      <c r="G50" s="115"/>
      <c r="H50" s="116">
        <f t="shared" si="0"/>
        <v>22000</v>
      </c>
    </row>
    <row r="51" spans="1:8" ht="51">
      <c r="A51" s="133"/>
      <c r="B51" s="134"/>
      <c r="C51" s="145">
        <v>2120</v>
      </c>
      <c r="D51" s="136" t="s">
        <v>11</v>
      </c>
      <c r="E51" s="137">
        <v>7000</v>
      </c>
      <c r="F51" s="137"/>
      <c r="G51" s="137"/>
      <c r="H51" s="138">
        <f t="shared" si="0"/>
        <v>7000</v>
      </c>
    </row>
    <row r="52" spans="1:8" ht="25.5">
      <c r="A52" s="146">
        <v>754</v>
      </c>
      <c r="B52" s="140"/>
      <c r="C52" s="141"/>
      <c r="D52" s="142" t="s">
        <v>56</v>
      </c>
      <c r="E52" s="143">
        <v>2401570</v>
      </c>
      <c r="F52" s="147"/>
      <c r="G52" s="147"/>
      <c r="H52" s="163">
        <f t="shared" si="0"/>
        <v>2401570</v>
      </c>
    </row>
    <row r="53" spans="1:8" ht="12.75" hidden="1">
      <c r="A53" s="106"/>
      <c r="B53" s="112">
        <v>75405</v>
      </c>
      <c r="C53" s="113"/>
      <c r="D53" s="114" t="s">
        <v>57</v>
      </c>
      <c r="E53" s="115">
        <v>0</v>
      </c>
      <c r="F53" s="115"/>
      <c r="G53" s="115"/>
      <c r="H53" s="116">
        <f t="shared" si="0"/>
        <v>0</v>
      </c>
    </row>
    <row r="54" spans="1:8" ht="12.75" hidden="1">
      <c r="A54" s="106"/>
      <c r="B54" s="112"/>
      <c r="C54" s="124" t="s">
        <v>58</v>
      </c>
      <c r="D54" s="114" t="s">
        <v>25</v>
      </c>
      <c r="E54" s="115">
        <v>0</v>
      </c>
      <c r="F54" s="115"/>
      <c r="G54" s="115"/>
      <c r="H54" s="116">
        <f t="shared" si="0"/>
        <v>0</v>
      </c>
    </row>
    <row r="55" spans="1:8" ht="51" hidden="1">
      <c r="A55" s="106"/>
      <c r="B55" s="112"/>
      <c r="C55" s="113">
        <v>211</v>
      </c>
      <c r="D55" s="114" t="s">
        <v>9</v>
      </c>
      <c r="E55" s="115">
        <v>0</v>
      </c>
      <c r="F55" s="115"/>
      <c r="G55" s="115"/>
      <c r="H55" s="116">
        <f t="shared" si="0"/>
        <v>0</v>
      </c>
    </row>
    <row r="56" spans="1:8" ht="12.75">
      <c r="A56" s="106"/>
      <c r="B56" s="122">
        <v>75405</v>
      </c>
      <c r="C56" s="108"/>
      <c r="D56" s="109" t="s">
        <v>57</v>
      </c>
      <c r="E56" s="110">
        <v>10000</v>
      </c>
      <c r="F56" s="110"/>
      <c r="G56" s="110"/>
      <c r="H56" s="111">
        <f t="shared" si="0"/>
        <v>10000</v>
      </c>
    </row>
    <row r="57" spans="1:8" ht="38.25">
      <c r="A57" s="106"/>
      <c r="B57" s="112"/>
      <c r="C57" s="113">
        <v>6170</v>
      </c>
      <c r="D57" s="114" t="s">
        <v>59</v>
      </c>
      <c r="E57" s="115">
        <v>10000</v>
      </c>
      <c r="F57" s="115"/>
      <c r="G57" s="115"/>
      <c r="H57" s="116">
        <f t="shared" si="0"/>
        <v>10000</v>
      </c>
    </row>
    <row r="58" spans="1:8" ht="25.5">
      <c r="A58" s="106"/>
      <c r="B58" s="122">
        <v>75411</v>
      </c>
      <c r="C58" s="108"/>
      <c r="D58" s="109" t="s">
        <v>60</v>
      </c>
      <c r="E58" s="110">
        <v>2391570</v>
      </c>
      <c r="F58" s="110"/>
      <c r="G58" s="110"/>
      <c r="H58" s="111">
        <f t="shared" si="0"/>
        <v>2391570</v>
      </c>
    </row>
    <row r="59" spans="1:8" ht="12.75">
      <c r="A59" s="106"/>
      <c r="B59" s="112"/>
      <c r="C59" s="124" t="s">
        <v>24</v>
      </c>
      <c r="D59" s="114" t="s">
        <v>25</v>
      </c>
      <c r="E59" s="115">
        <v>1000</v>
      </c>
      <c r="F59" s="115"/>
      <c r="G59" s="115"/>
      <c r="H59" s="116">
        <f t="shared" si="0"/>
        <v>1000</v>
      </c>
    </row>
    <row r="60" spans="1:8" ht="51">
      <c r="A60" s="106"/>
      <c r="B60" s="112"/>
      <c r="C60" s="113">
        <v>2110</v>
      </c>
      <c r="D60" s="114" t="s">
        <v>9</v>
      </c>
      <c r="E60" s="115">
        <v>2310570</v>
      </c>
      <c r="F60" s="115"/>
      <c r="G60" s="115"/>
      <c r="H60" s="116">
        <f t="shared" si="0"/>
        <v>2310570</v>
      </c>
    </row>
    <row r="61" spans="1:8" ht="39.75" customHeight="1">
      <c r="A61" s="106"/>
      <c r="B61" s="112"/>
      <c r="C61" s="113">
        <v>2710</v>
      </c>
      <c r="D61" s="114" t="s">
        <v>61</v>
      </c>
      <c r="E61" s="115">
        <v>10000</v>
      </c>
      <c r="F61" s="115"/>
      <c r="G61" s="115"/>
      <c r="H61" s="116">
        <f t="shared" si="0"/>
        <v>10000</v>
      </c>
    </row>
    <row r="62" spans="1:8" ht="63.75">
      <c r="A62" s="133"/>
      <c r="B62" s="134"/>
      <c r="C62" s="145">
        <v>6410</v>
      </c>
      <c r="D62" s="136" t="s">
        <v>36</v>
      </c>
      <c r="E62" s="137">
        <v>70000</v>
      </c>
      <c r="F62" s="137"/>
      <c r="G62" s="137"/>
      <c r="H62" s="138">
        <f t="shared" si="0"/>
        <v>70000</v>
      </c>
    </row>
    <row r="63" spans="1:8" ht="12.75" hidden="1">
      <c r="A63" s="148"/>
      <c r="B63" s="149">
        <v>75414</v>
      </c>
      <c r="C63" s="150"/>
      <c r="D63" s="151" t="s">
        <v>62</v>
      </c>
      <c r="E63" s="152">
        <v>0</v>
      </c>
      <c r="F63" s="152"/>
      <c r="G63" s="152"/>
      <c r="H63" s="153">
        <f t="shared" si="0"/>
        <v>0</v>
      </c>
    </row>
    <row r="64" spans="1:8" ht="63.75" hidden="1">
      <c r="A64" s="106"/>
      <c r="B64" s="112"/>
      <c r="C64" s="113">
        <v>6410</v>
      </c>
      <c r="D64" s="114" t="s">
        <v>36</v>
      </c>
      <c r="E64" s="115">
        <v>0</v>
      </c>
      <c r="F64" s="115"/>
      <c r="G64" s="115"/>
      <c r="H64" s="116">
        <f t="shared" si="0"/>
        <v>0</v>
      </c>
    </row>
    <row r="65" spans="1:8" ht="51">
      <c r="A65" s="121">
        <v>756</v>
      </c>
      <c r="B65" s="117"/>
      <c r="C65" s="118"/>
      <c r="D65" s="119" t="s">
        <v>63</v>
      </c>
      <c r="E65" s="120">
        <v>6531248</v>
      </c>
      <c r="F65" s="120"/>
      <c r="G65" s="120"/>
      <c r="H65" s="164">
        <f t="shared" si="0"/>
        <v>6531248</v>
      </c>
    </row>
    <row r="66" spans="1:8" ht="38.25">
      <c r="A66" s="106"/>
      <c r="B66" s="122">
        <v>75618</v>
      </c>
      <c r="C66" s="108"/>
      <c r="D66" s="109" t="s">
        <v>64</v>
      </c>
      <c r="E66" s="110">
        <v>1091870</v>
      </c>
      <c r="F66" s="110"/>
      <c r="G66" s="110"/>
      <c r="H66" s="111">
        <f t="shared" si="0"/>
        <v>1091870</v>
      </c>
    </row>
    <row r="67" spans="1:8" ht="12.75">
      <c r="A67" s="106"/>
      <c r="B67" s="112"/>
      <c r="C67" s="124" t="s">
        <v>65</v>
      </c>
      <c r="D67" s="114" t="s">
        <v>66</v>
      </c>
      <c r="E67" s="115">
        <v>1091870</v>
      </c>
      <c r="F67" s="115"/>
      <c r="G67" s="115"/>
      <c r="H67" s="116">
        <f t="shared" si="0"/>
        <v>1091870</v>
      </c>
    </row>
    <row r="68" spans="1:8" ht="25.5">
      <c r="A68" s="106"/>
      <c r="B68" s="122">
        <v>75622</v>
      </c>
      <c r="C68" s="108"/>
      <c r="D68" s="109" t="s">
        <v>67</v>
      </c>
      <c r="E68" s="110">
        <v>5439378</v>
      </c>
      <c r="F68" s="110"/>
      <c r="G68" s="110"/>
      <c r="H68" s="111">
        <f t="shared" si="0"/>
        <v>5439378</v>
      </c>
    </row>
    <row r="69" spans="1:8" ht="12.75">
      <c r="A69" s="106"/>
      <c r="B69" s="112"/>
      <c r="C69" s="124" t="s">
        <v>68</v>
      </c>
      <c r="D69" s="114" t="s">
        <v>69</v>
      </c>
      <c r="E69" s="115">
        <v>5344378</v>
      </c>
      <c r="F69" s="115"/>
      <c r="G69" s="115"/>
      <c r="H69" s="116">
        <f t="shared" si="0"/>
        <v>5344378</v>
      </c>
    </row>
    <row r="70" spans="1:8" ht="12.75">
      <c r="A70" s="133"/>
      <c r="B70" s="134"/>
      <c r="C70" s="135" t="s">
        <v>70</v>
      </c>
      <c r="D70" s="136" t="s">
        <v>71</v>
      </c>
      <c r="E70" s="137">
        <v>95000</v>
      </c>
      <c r="F70" s="137"/>
      <c r="G70" s="137"/>
      <c r="H70" s="138">
        <f t="shared" si="0"/>
        <v>95000</v>
      </c>
    </row>
    <row r="71" spans="1:8" ht="12.75">
      <c r="A71" s="146">
        <v>758</v>
      </c>
      <c r="B71" s="140"/>
      <c r="C71" s="141"/>
      <c r="D71" s="142" t="s">
        <v>72</v>
      </c>
      <c r="E71" s="143">
        <v>23796502</v>
      </c>
      <c r="F71" s="143"/>
      <c r="G71" s="147"/>
      <c r="H71" s="163">
        <f t="shared" si="0"/>
        <v>23796502</v>
      </c>
    </row>
    <row r="72" spans="1:8" ht="25.5">
      <c r="A72" s="106"/>
      <c r="B72" s="122">
        <v>75801</v>
      </c>
      <c r="C72" s="108"/>
      <c r="D72" s="109" t="s">
        <v>39</v>
      </c>
      <c r="E72" s="110">
        <v>17507235</v>
      </c>
      <c r="F72" s="110"/>
      <c r="G72" s="110"/>
      <c r="H72" s="111">
        <f aca="true" t="shared" si="1" ref="H72:H144">E72+F72-G72</f>
        <v>17507235</v>
      </c>
    </row>
    <row r="73" spans="1:8" ht="12.75">
      <c r="A73" s="106"/>
      <c r="B73" s="112"/>
      <c r="C73" s="113">
        <v>2920</v>
      </c>
      <c r="D73" s="114" t="s">
        <v>73</v>
      </c>
      <c r="E73" s="115">
        <v>17507235</v>
      </c>
      <c r="F73" s="115"/>
      <c r="G73" s="115"/>
      <c r="H73" s="116">
        <f t="shared" si="1"/>
        <v>17507235</v>
      </c>
    </row>
    <row r="74" spans="1:8" ht="25.5">
      <c r="A74" s="106"/>
      <c r="B74" s="122">
        <v>75802</v>
      </c>
      <c r="C74" s="108"/>
      <c r="D74" s="109" t="s">
        <v>285</v>
      </c>
      <c r="E74" s="110">
        <v>850000</v>
      </c>
      <c r="F74" s="110"/>
      <c r="G74" s="110"/>
      <c r="H74" s="111">
        <f>E74+F74-G74</f>
        <v>850000</v>
      </c>
    </row>
    <row r="75" spans="1:8" ht="25.5">
      <c r="A75" s="106"/>
      <c r="B75" s="112"/>
      <c r="C75" s="113">
        <v>2780</v>
      </c>
      <c r="D75" s="114" t="s">
        <v>283</v>
      </c>
      <c r="E75" s="115">
        <v>850000</v>
      </c>
      <c r="F75" s="115"/>
      <c r="G75" s="115"/>
      <c r="H75" s="116">
        <f>E75+F75-G75</f>
        <v>850000</v>
      </c>
    </row>
    <row r="76" spans="1:8" ht="25.5">
      <c r="A76" s="106"/>
      <c r="B76" s="122">
        <v>75803</v>
      </c>
      <c r="C76" s="108"/>
      <c r="D76" s="109" t="s">
        <v>41</v>
      </c>
      <c r="E76" s="110">
        <v>3555622</v>
      </c>
      <c r="F76" s="110"/>
      <c r="G76" s="110"/>
      <c r="H76" s="111">
        <f t="shared" si="1"/>
        <v>3555622</v>
      </c>
    </row>
    <row r="77" spans="1:8" ht="12.75">
      <c r="A77" s="106"/>
      <c r="B77" s="112"/>
      <c r="C77" s="113">
        <v>2920</v>
      </c>
      <c r="D77" s="114" t="s">
        <v>73</v>
      </c>
      <c r="E77" s="115">
        <v>3555622</v>
      </c>
      <c r="F77" s="115"/>
      <c r="G77" s="115"/>
      <c r="H77" s="116">
        <f t="shared" si="1"/>
        <v>3555622</v>
      </c>
    </row>
    <row r="78" spans="1:8" s="22" customFormat="1" ht="12.75" customHeight="1">
      <c r="A78" s="125"/>
      <c r="B78" s="126">
        <v>75832</v>
      </c>
      <c r="C78" s="127"/>
      <c r="D78" s="128" t="s">
        <v>40</v>
      </c>
      <c r="E78" s="110">
        <v>1774167</v>
      </c>
      <c r="F78" s="129"/>
      <c r="G78" s="129"/>
      <c r="H78" s="111">
        <f t="shared" si="1"/>
        <v>1774167</v>
      </c>
    </row>
    <row r="79" spans="1:8" ht="12.75">
      <c r="A79" s="106"/>
      <c r="B79" s="112"/>
      <c r="C79" s="113">
        <v>2920</v>
      </c>
      <c r="D79" s="114" t="s">
        <v>73</v>
      </c>
      <c r="E79" s="115">
        <v>1774167</v>
      </c>
      <c r="F79" s="115"/>
      <c r="G79" s="115"/>
      <c r="H79" s="116">
        <f t="shared" si="1"/>
        <v>1774167</v>
      </c>
    </row>
    <row r="80" spans="1:8" ht="12.75">
      <c r="A80" s="106"/>
      <c r="B80" s="122">
        <v>75814</v>
      </c>
      <c r="C80" s="108"/>
      <c r="D80" s="109" t="s">
        <v>74</v>
      </c>
      <c r="E80" s="110">
        <v>109478</v>
      </c>
      <c r="F80" s="110"/>
      <c r="G80" s="110"/>
      <c r="H80" s="111">
        <f t="shared" si="1"/>
        <v>109478</v>
      </c>
    </row>
    <row r="81" spans="1:8" ht="12.75">
      <c r="A81" s="133"/>
      <c r="B81" s="134"/>
      <c r="C81" s="135" t="s">
        <v>53</v>
      </c>
      <c r="D81" s="136" t="s">
        <v>54</v>
      </c>
      <c r="E81" s="137">
        <v>109478</v>
      </c>
      <c r="F81" s="137"/>
      <c r="G81" s="137"/>
      <c r="H81" s="138">
        <f t="shared" si="1"/>
        <v>109478</v>
      </c>
    </row>
    <row r="82" spans="1:8" ht="12.75">
      <c r="A82" s="146">
        <v>801</v>
      </c>
      <c r="B82" s="140"/>
      <c r="C82" s="154"/>
      <c r="D82" s="142" t="s">
        <v>75</v>
      </c>
      <c r="E82" s="143">
        <v>166949</v>
      </c>
      <c r="F82" s="143">
        <f>F83+F89+F95</f>
        <v>3969</v>
      </c>
      <c r="G82" s="143"/>
      <c r="H82" s="163">
        <f t="shared" si="1"/>
        <v>170918</v>
      </c>
    </row>
    <row r="83" spans="1:8" ht="12.75">
      <c r="A83" s="106"/>
      <c r="B83" s="122">
        <v>80120</v>
      </c>
      <c r="C83" s="130"/>
      <c r="D83" s="109" t="s">
        <v>76</v>
      </c>
      <c r="E83" s="110">
        <v>8810</v>
      </c>
      <c r="F83" s="110">
        <f>SUM(F84:F86)</f>
        <v>469</v>
      </c>
      <c r="G83" s="110"/>
      <c r="H83" s="111">
        <f t="shared" si="1"/>
        <v>9279</v>
      </c>
    </row>
    <row r="84" spans="1:8" ht="51">
      <c r="A84" s="106"/>
      <c r="B84" s="112"/>
      <c r="C84" s="124" t="s">
        <v>28</v>
      </c>
      <c r="D84" s="114" t="s">
        <v>29</v>
      </c>
      <c r="E84" s="115">
        <v>1713</v>
      </c>
      <c r="F84" s="115">
        <v>469</v>
      </c>
      <c r="G84" s="115"/>
      <c r="H84" s="116">
        <f>E84+F84-G84</f>
        <v>2182</v>
      </c>
    </row>
    <row r="85" spans="1:8" ht="12.75">
      <c r="A85" s="106"/>
      <c r="B85" s="112"/>
      <c r="C85" s="124" t="s">
        <v>20</v>
      </c>
      <c r="D85" s="114" t="s">
        <v>21</v>
      </c>
      <c r="E85" s="115">
        <v>6907</v>
      </c>
      <c r="F85" s="115"/>
      <c r="G85" s="115"/>
      <c r="H85" s="116">
        <f t="shared" si="1"/>
        <v>6907</v>
      </c>
    </row>
    <row r="86" spans="1:8" ht="12.75">
      <c r="A86" s="106"/>
      <c r="B86" s="112"/>
      <c r="C86" s="124" t="s">
        <v>24</v>
      </c>
      <c r="D86" s="114" t="s">
        <v>25</v>
      </c>
      <c r="E86" s="115">
        <v>190</v>
      </c>
      <c r="F86" s="115"/>
      <c r="G86" s="115"/>
      <c r="H86" s="116">
        <f t="shared" si="1"/>
        <v>190</v>
      </c>
    </row>
    <row r="87" spans="1:8" ht="12.75" hidden="1">
      <c r="A87" s="106"/>
      <c r="B87" s="112"/>
      <c r="C87" s="124" t="s">
        <v>77</v>
      </c>
      <c r="D87" s="114" t="s">
        <v>21</v>
      </c>
      <c r="E87" s="115">
        <v>0</v>
      </c>
      <c r="F87" s="115"/>
      <c r="G87" s="115"/>
      <c r="H87" s="116">
        <f t="shared" si="1"/>
        <v>0</v>
      </c>
    </row>
    <row r="88" spans="1:8" ht="12.75" hidden="1">
      <c r="A88" s="106"/>
      <c r="B88" s="112"/>
      <c r="C88" s="124" t="s">
        <v>58</v>
      </c>
      <c r="D88" s="114" t="s">
        <v>25</v>
      </c>
      <c r="E88" s="115">
        <v>0</v>
      </c>
      <c r="F88" s="115"/>
      <c r="G88" s="115"/>
      <c r="H88" s="116">
        <f t="shared" si="1"/>
        <v>0</v>
      </c>
    </row>
    <row r="89" spans="1:8" ht="12.75">
      <c r="A89" s="106"/>
      <c r="B89" s="122">
        <v>80130</v>
      </c>
      <c r="C89" s="130"/>
      <c r="D89" s="109" t="s">
        <v>78</v>
      </c>
      <c r="E89" s="110">
        <v>139405</v>
      </c>
      <c r="F89" s="110">
        <f>SUM(F90:F94)</f>
        <v>3500</v>
      </c>
      <c r="G89" s="110"/>
      <c r="H89" s="111">
        <f t="shared" si="1"/>
        <v>142905</v>
      </c>
    </row>
    <row r="90" spans="1:8" ht="18" customHeight="1">
      <c r="A90" s="106"/>
      <c r="B90" s="112"/>
      <c r="C90" s="124" t="s">
        <v>18</v>
      </c>
      <c r="D90" s="114" t="s">
        <v>19</v>
      </c>
      <c r="E90" s="115">
        <v>722</v>
      </c>
      <c r="F90" s="115"/>
      <c r="G90" s="115"/>
      <c r="H90" s="116">
        <f t="shared" si="1"/>
        <v>722</v>
      </c>
    </row>
    <row r="91" spans="1:8" ht="51">
      <c r="A91" s="106"/>
      <c r="B91" s="112"/>
      <c r="C91" s="124" t="s">
        <v>28</v>
      </c>
      <c r="D91" s="114" t="s">
        <v>29</v>
      </c>
      <c r="E91" s="115">
        <v>108428</v>
      </c>
      <c r="F91" s="115"/>
      <c r="G91" s="115"/>
      <c r="H91" s="116">
        <f t="shared" si="1"/>
        <v>108428</v>
      </c>
    </row>
    <row r="92" spans="1:8" ht="12.75">
      <c r="A92" s="106"/>
      <c r="B92" s="112"/>
      <c r="C92" s="124" t="s">
        <v>20</v>
      </c>
      <c r="D92" s="114" t="s">
        <v>21</v>
      </c>
      <c r="E92" s="115">
        <v>21503</v>
      </c>
      <c r="F92" s="115"/>
      <c r="G92" s="115"/>
      <c r="H92" s="116">
        <f t="shared" si="1"/>
        <v>21503</v>
      </c>
    </row>
    <row r="93" spans="1:8" ht="25.5">
      <c r="A93" s="106"/>
      <c r="B93" s="112"/>
      <c r="C93" s="123" t="s">
        <v>22</v>
      </c>
      <c r="D93" s="114" t="s">
        <v>289</v>
      </c>
      <c r="E93" s="115">
        <v>250</v>
      </c>
      <c r="F93" s="115"/>
      <c r="G93" s="115"/>
      <c r="H93" s="116">
        <f t="shared" si="1"/>
        <v>250</v>
      </c>
    </row>
    <row r="94" spans="1:8" ht="12.75">
      <c r="A94" s="106"/>
      <c r="B94" s="112"/>
      <c r="C94" s="124" t="s">
        <v>24</v>
      </c>
      <c r="D94" s="114" t="s">
        <v>25</v>
      </c>
      <c r="E94" s="115">
        <v>8502</v>
      </c>
      <c r="F94" s="115">
        <v>3500</v>
      </c>
      <c r="G94" s="115"/>
      <c r="H94" s="116">
        <f t="shared" si="1"/>
        <v>12002</v>
      </c>
    </row>
    <row r="95" spans="1:8" ht="12.75">
      <c r="A95" s="106"/>
      <c r="B95" s="122">
        <v>80197</v>
      </c>
      <c r="C95" s="130"/>
      <c r="D95" s="109" t="s">
        <v>224</v>
      </c>
      <c r="E95" s="110">
        <v>18734</v>
      </c>
      <c r="F95" s="110"/>
      <c r="G95" s="110"/>
      <c r="H95" s="111">
        <f>E95+F95-G95</f>
        <v>18734</v>
      </c>
    </row>
    <row r="96" spans="1:8" ht="25.5" customHeight="1">
      <c r="A96" s="133"/>
      <c r="B96" s="134"/>
      <c r="C96" s="135">
        <v>2380</v>
      </c>
      <c r="D96" s="136" t="s">
        <v>225</v>
      </c>
      <c r="E96" s="137">
        <v>18734</v>
      </c>
      <c r="F96" s="137"/>
      <c r="G96" s="137"/>
      <c r="H96" s="138">
        <f>E96+F96-G96</f>
        <v>18734</v>
      </c>
    </row>
    <row r="97" spans="1:8" ht="12.75">
      <c r="A97" s="146">
        <v>803</v>
      </c>
      <c r="B97" s="140"/>
      <c r="C97" s="141"/>
      <c r="D97" s="142" t="s">
        <v>241</v>
      </c>
      <c r="E97" s="143">
        <v>75241</v>
      </c>
      <c r="F97" s="191"/>
      <c r="G97" s="147"/>
      <c r="H97" s="163">
        <f>E97+F97-G97</f>
        <v>75241</v>
      </c>
    </row>
    <row r="98" spans="1:8" s="23" customFormat="1" ht="13.5" customHeight="1">
      <c r="A98" s="106"/>
      <c r="B98" s="122">
        <v>80309</v>
      </c>
      <c r="C98" s="130"/>
      <c r="D98" s="109" t="s">
        <v>237</v>
      </c>
      <c r="E98" s="110">
        <v>75241</v>
      </c>
      <c r="F98" s="110"/>
      <c r="G98" s="110"/>
      <c r="H98" s="111">
        <f t="shared" si="1"/>
        <v>75241</v>
      </c>
    </row>
    <row r="99" spans="1:8" s="23" customFormat="1" ht="51" customHeight="1">
      <c r="A99" s="106"/>
      <c r="B99" s="112"/>
      <c r="C99" s="124">
        <v>2338</v>
      </c>
      <c r="D99" s="114" t="s">
        <v>236</v>
      </c>
      <c r="E99" s="115">
        <v>56431</v>
      </c>
      <c r="F99" s="115"/>
      <c r="G99" s="115"/>
      <c r="H99" s="116">
        <f>E99+F99-G99</f>
        <v>56431</v>
      </c>
    </row>
    <row r="100" spans="1:8" s="23" customFormat="1" ht="52.5" customHeight="1">
      <c r="A100" s="133"/>
      <c r="B100" s="134"/>
      <c r="C100" s="135">
        <v>2339</v>
      </c>
      <c r="D100" s="136" t="s">
        <v>236</v>
      </c>
      <c r="E100" s="137">
        <v>18810</v>
      </c>
      <c r="F100" s="137"/>
      <c r="G100" s="137"/>
      <c r="H100" s="138">
        <f>E100+F100-G100</f>
        <v>18810</v>
      </c>
    </row>
    <row r="101" spans="1:8" ht="12.75">
      <c r="A101" s="146">
        <v>851</v>
      </c>
      <c r="B101" s="140"/>
      <c r="C101" s="141"/>
      <c r="D101" s="142" t="s">
        <v>81</v>
      </c>
      <c r="E101" s="143">
        <v>1094760</v>
      </c>
      <c r="F101" s="147">
        <f>F102+F104</f>
        <v>22000</v>
      </c>
      <c r="G101" s="147"/>
      <c r="H101" s="163">
        <f t="shared" si="1"/>
        <v>1116760</v>
      </c>
    </row>
    <row r="102" spans="1:8" ht="12.75">
      <c r="A102" s="106"/>
      <c r="B102" s="122">
        <v>85111</v>
      </c>
      <c r="C102" s="108"/>
      <c r="D102" s="109" t="s">
        <v>172</v>
      </c>
      <c r="E102" s="110"/>
      <c r="F102" s="110">
        <f>F103</f>
        <v>22000</v>
      </c>
      <c r="G102" s="110"/>
      <c r="H102" s="111">
        <f>E102+F102-G102</f>
        <v>22000</v>
      </c>
    </row>
    <row r="103" spans="1:8" ht="39" customHeight="1">
      <c r="A103" s="106"/>
      <c r="B103" s="112"/>
      <c r="C103" s="124">
        <v>2710</v>
      </c>
      <c r="D103" s="114" t="s">
        <v>221</v>
      </c>
      <c r="E103" s="115"/>
      <c r="F103" s="115">
        <f>5000+7000+10000</f>
        <v>22000</v>
      </c>
      <c r="G103" s="115"/>
      <c r="H103" s="116">
        <f>E103+F103-G103</f>
        <v>22000</v>
      </c>
    </row>
    <row r="104" spans="1:8" ht="38.25">
      <c r="A104" s="106"/>
      <c r="B104" s="122">
        <v>85156</v>
      </c>
      <c r="C104" s="108"/>
      <c r="D104" s="109" t="s">
        <v>82</v>
      </c>
      <c r="E104" s="110">
        <v>1094760</v>
      </c>
      <c r="F104" s="110"/>
      <c r="G104" s="110"/>
      <c r="H104" s="111">
        <f t="shared" si="1"/>
        <v>1094760</v>
      </c>
    </row>
    <row r="105" spans="1:8" ht="51">
      <c r="A105" s="133"/>
      <c r="B105" s="134"/>
      <c r="C105" s="145">
        <v>2110</v>
      </c>
      <c r="D105" s="136" t="s">
        <v>9</v>
      </c>
      <c r="E105" s="137">
        <v>1094760</v>
      </c>
      <c r="F105" s="137"/>
      <c r="G105" s="137"/>
      <c r="H105" s="138">
        <f t="shared" si="1"/>
        <v>1094760</v>
      </c>
    </row>
    <row r="106" spans="1:8" ht="12.75">
      <c r="A106" s="146">
        <v>852</v>
      </c>
      <c r="B106" s="140"/>
      <c r="C106" s="141"/>
      <c r="D106" s="142" t="s">
        <v>83</v>
      </c>
      <c r="E106" s="143">
        <v>576716</v>
      </c>
      <c r="F106" s="143">
        <f>F107+F113+F115+F117</f>
        <v>35000</v>
      </c>
      <c r="G106" s="143"/>
      <c r="H106" s="163">
        <f t="shared" si="1"/>
        <v>611716</v>
      </c>
    </row>
    <row r="107" spans="1:8" ht="16.5" customHeight="1">
      <c r="A107" s="106"/>
      <c r="B107" s="122">
        <v>85201</v>
      </c>
      <c r="C107" s="108"/>
      <c r="D107" s="109" t="s">
        <v>84</v>
      </c>
      <c r="E107" s="110">
        <v>495316</v>
      </c>
      <c r="F107" s="110">
        <f>SUM(F108:F112)</f>
        <v>20000</v>
      </c>
      <c r="G107" s="110"/>
      <c r="H107" s="111">
        <f t="shared" si="1"/>
        <v>515316</v>
      </c>
    </row>
    <row r="108" spans="1:8" ht="18" customHeight="1">
      <c r="A108" s="106"/>
      <c r="B108" s="112"/>
      <c r="C108" s="124" t="s">
        <v>18</v>
      </c>
      <c r="D108" s="114" t="s">
        <v>19</v>
      </c>
      <c r="E108" s="115">
        <v>6266</v>
      </c>
      <c r="F108" s="115"/>
      <c r="G108" s="115"/>
      <c r="H108" s="116">
        <f t="shared" si="1"/>
        <v>6266</v>
      </c>
    </row>
    <row r="109" spans="1:8" ht="16.5" customHeight="1">
      <c r="A109" s="106"/>
      <c r="B109" s="112"/>
      <c r="C109" s="124" t="s">
        <v>20</v>
      </c>
      <c r="D109" s="114" t="s">
        <v>21</v>
      </c>
      <c r="E109" s="115">
        <v>7500</v>
      </c>
      <c r="F109" s="115"/>
      <c r="G109" s="115"/>
      <c r="H109" s="116">
        <f t="shared" si="1"/>
        <v>7500</v>
      </c>
    </row>
    <row r="110" spans="1:8" ht="16.5" customHeight="1">
      <c r="A110" s="106"/>
      <c r="B110" s="112"/>
      <c r="C110" s="124" t="s">
        <v>24</v>
      </c>
      <c r="D110" s="114" t="s">
        <v>25</v>
      </c>
      <c r="E110" s="115">
        <v>100</v>
      </c>
      <c r="F110" s="115"/>
      <c r="G110" s="115"/>
      <c r="H110" s="116">
        <f t="shared" si="1"/>
        <v>100</v>
      </c>
    </row>
    <row r="111" spans="1:8" ht="41.25" customHeight="1">
      <c r="A111" s="106"/>
      <c r="B111" s="112"/>
      <c r="C111" s="124">
        <v>2130</v>
      </c>
      <c r="D111" s="114" t="s">
        <v>80</v>
      </c>
      <c r="E111" s="115"/>
      <c r="F111" s="115">
        <v>20000</v>
      </c>
      <c r="G111" s="115"/>
      <c r="H111" s="116">
        <f t="shared" si="1"/>
        <v>20000</v>
      </c>
    </row>
    <row r="112" spans="1:8" ht="51">
      <c r="A112" s="106"/>
      <c r="B112" s="112"/>
      <c r="C112" s="124">
        <v>2320</v>
      </c>
      <c r="D112" s="114" t="s">
        <v>85</v>
      </c>
      <c r="E112" s="115">
        <v>481450</v>
      </c>
      <c r="F112" s="115"/>
      <c r="G112" s="115"/>
      <c r="H112" s="116">
        <f t="shared" si="1"/>
        <v>481450</v>
      </c>
    </row>
    <row r="113" spans="1:8" ht="17.25" customHeight="1">
      <c r="A113" s="106"/>
      <c r="B113" s="122">
        <v>85204</v>
      </c>
      <c r="C113" s="108"/>
      <c r="D113" s="109" t="s">
        <v>86</v>
      </c>
      <c r="E113" s="110">
        <v>81400</v>
      </c>
      <c r="F113" s="110"/>
      <c r="G113" s="110"/>
      <c r="H113" s="111">
        <f t="shared" si="1"/>
        <v>81400</v>
      </c>
    </row>
    <row r="114" spans="1:8" ht="51">
      <c r="A114" s="106"/>
      <c r="B114" s="112"/>
      <c r="C114" s="124">
        <v>2320</v>
      </c>
      <c r="D114" s="114" t="s">
        <v>85</v>
      </c>
      <c r="E114" s="115">
        <v>81400</v>
      </c>
      <c r="F114" s="115"/>
      <c r="G114" s="115"/>
      <c r="H114" s="116">
        <f t="shared" si="1"/>
        <v>81400</v>
      </c>
    </row>
    <row r="115" spans="1:8" ht="17.25" customHeight="1">
      <c r="A115" s="106"/>
      <c r="B115" s="122">
        <v>85218</v>
      </c>
      <c r="C115" s="108"/>
      <c r="D115" s="109" t="s">
        <v>219</v>
      </c>
      <c r="E115" s="110">
        <v>0</v>
      </c>
      <c r="F115" s="110"/>
      <c r="G115" s="110"/>
      <c r="H115" s="111">
        <f>E115+F115-G115</f>
        <v>0</v>
      </c>
    </row>
    <row r="116" spans="1:8" ht="44.25" customHeight="1">
      <c r="A116" s="106"/>
      <c r="B116" s="112"/>
      <c r="C116" s="124">
        <v>2710</v>
      </c>
      <c r="D116" s="114" t="s">
        <v>221</v>
      </c>
      <c r="E116" s="115">
        <v>0</v>
      </c>
      <c r="F116" s="115"/>
      <c r="G116" s="115"/>
      <c r="H116" s="116">
        <f>E116+F116-G116</f>
        <v>0</v>
      </c>
    </row>
    <row r="117" spans="1:8" ht="38.25" customHeight="1">
      <c r="A117" s="106"/>
      <c r="B117" s="122">
        <v>85220</v>
      </c>
      <c r="C117" s="108"/>
      <c r="D117" s="109" t="s">
        <v>374</v>
      </c>
      <c r="E117" s="110">
        <v>0</v>
      </c>
      <c r="F117" s="110">
        <f>F118</f>
        <v>15000</v>
      </c>
      <c r="G117" s="110"/>
      <c r="H117" s="111">
        <f>E117+F117-G117</f>
        <v>15000</v>
      </c>
    </row>
    <row r="118" spans="1:8" ht="39" customHeight="1">
      <c r="A118" s="133"/>
      <c r="B118" s="134"/>
      <c r="C118" s="135">
        <v>2130</v>
      </c>
      <c r="D118" s="114" t="s">
        <v>80</v>
      </c>
      <c r="E118" s="137">
        <v>0</v>
      </c>
      <c r="F118" s="137">
        <v>15000</v>
      </c>
      <c r="G118" s="137"/>
      <c r="H118" s="138">
        <f>E118+F118-G118</f>
        <v>15000</v>
      </c>
    </row>
    <row r="119" spans="1:8" ht="25.5">
      <c r="A119" s="146">
        <v>853</v>
      </c>
      <c r="B119" s="140"/>
      <c r="C119" s="141"/>
      <c r="D119" s="142" t="s">
        <v>87</v>
      </c>
      <c r="E119" s="143">
        <v>426782</v>
      </c>
      <c r="F119" s="143"/>
      <c r="G119" s="147"/>
      <c r="H119" s="163">
        <f t="shared" si="1"/>
        <v>426782</v>
      </c>
    </row>
    <row r="120" spans="1:8" ht="25.5">
      <c r="A120" s="106"/>
      <c r="B120" s="122">
        <v>85311</v>
      </c>
      <c r="C120" s="108"/>
      <c r="D120" s="166" t="s">
        <v>192</v>
      </c>
      <c r="E120" s="110">
        <v>72131</v>
      </c>
      <c r="F120" s="110"/>
      <c r="G120" s="110"/>
      <c r="H120" s="111">
        <f>E120+F120-G120</f>
        <v>72131</v>
      </c>
    </row>
    <row r="121" spans="1:8" ht="39" customHeight="1">
      <c r="A121" s="106"/>
      <c r="B121" s="112"/>
      <c r="C121" s="124">
        <v>2710</v>
      </c>
      <c r="D121" s="114" t="s">
        <v>221</v>
      </c>
      <c r="E121" s="115">
        <v>72131</v>
      </c>
      <c r="F121" s="115"/>
      <c r="G121" s="115"/>
      <c r="H121" s="116">
        <f>E121+F121-G121</f>
        <v>72131</v>
      </c>
    </row>
    <row r="122" spans="1:8" ht="25.5">
      <c r="A122" s="106"/>
      <c r="B122" s="122">
        <v>85321</v>
      </c>
      <c r="C122" s="108"/>
      <c r="D122" s="109" t="s">
        <v>88</v>
      </c>
      <c r="E122" s="110">
        <v>91600</v>
      </c>
      <c r="F122" s="110"/>
      <c r="G122" s="110"/>
      <c r="H122" s="111">
        <f t="shared" si="1"/>
        <v>91600</v>
      </c>
    </row>
    <row r="123" spans="1:8" ht="51">
      <c r="A123" s="106"/>
      <c r="B123" s="112"/>
      <c r="C123" s="113">
        <v>2110</v>
      </c>
      <c r="D123" s="114" t="s">
        <v>9</v>
      </c>
      <c r="E123" s="115">
        <v>91600</v>
      </c>
      <c r="F123" s="115"/>
      <c r="G123" s="115"/>
      <c r="H123" s="116">
        <f t="shared" si="1"/>
        <v>91600</v>
      </c>
    </row>
    <row r="124" spans="1:8" ht="25.5">
      <c r="A124" s="106"/>
      <c r="B124" s="122">
        <v>85324</v>
      </c>
      <c r="C124" s="108"/>
      <c r="D124" s="131" t="s">
        <v>89</v>
      </c>
      <c r="E124" s="110">
        <v>40000</v>
      </c>
      <c r="F124" s="110"/>
      <c r="G124" s="110"/>
      <c r="H124" s="111">
        <f t="shared" si="1"/>
        <v>40000</v>
      </c>
    </row>
    <row r="125" spans="1:8" ht="12.75">
      <c r="A125" s="106"/>
      <c r="B125" s="112"/>
      <c r="C125" s="124" t="s">
        <v>24</v>
      </c>
      <c r="D125" s="132" t="s">
        <v>25</v>
      </c>
      <c r="E125" s="115">
        <v>40000</v>
      </c>
      <c r="F125" s="115"/>
      <c r="G125" s="115"/>
      <c r="H125" s="116">
        <f t="shared" si="1"/>
        <v>40000</v>
      </c>
    </row>
    <row r="126" spans="1:8" ht="16.5" customHeight="1">
      <c r="A126" s="106"/>
      <c r="B126" s="122">
        <v>85333</v>
      </c>
      <c r="C126" s="108"/>
      <c r="D126" s="109" t="s">
        <v>90</v>
      </c>
      <c r="E126" s="110">
        <v>223051</v>
      </c>
      <c r="F126" s="110"/>
      <c r="G126" s="110"/>
      <c r="H126" s="111">
        <f t="shared" si="1"/>
        <v>223051</v>
      </c>
    </row>
    <row r="127" spans="1:8" ht="69" customHeight="1">
      <c r="A127" s="106"/>
      <c r="B127" s="112"/>
      <c r="C127" s="124">
        <v>2690</v>
      </c>
      <c r="D127" s="132" t="s">
        <v>91</v>
      </c>
      <c r="E127" s="115">
        <v>165823</v>
      </c>
      <c r="F127" s="115"/>
      <c r="G127" s="115"/>
      <c r="H127" s="116">
        <f t="shared" si="1"/>
        <v>165823</v>
      </c>
    </row>
    <row r="128" spans="1:8" ht="39.75" customHeight="1">
      <c r="A128" s="155"/>
      <c r="B128" s="156"/>
      <c r="C128" s="157">
        <v>2708</v>
      </c>
      <c r="D128" s="158" t="s">
        <v>220</v>
      </c>
      <c r="E128" s="159">
        <v>56480</v>
      </c>
      <c r="F128" s="159"/>
      <c r="G128" s="159"/>
      <c r="H128" s="160">
        <f t="shared" si="1"/>
        <v>56480</v>
      </c>
    </row>
    <row r="129" spans="1:8" ht="16.5" customHeight="1">
      <c r="A129" s="133"/>
      <c r="B129" s="134"/>
      <c r="C129" s="135" t="s">
        <v>24</v>
      </c>
      <c r="D129" s="136" t="s">
        <v>25</v>
      </c>
      <c r="E129" s="137">
        <v>748</v>
      </c>
      <c r="F129" s="137"/>
      <c r="G129" s="137"/>
      <c r="H129" s="138">
        <f t="shared" si="1"/>
        <v>748</v>
      </c>
    </row>
    <row r="130" spans="1:8" ht="12.75">
      <c r="A130" s="146">
        <v>854</v>
      </c>
      <c r="B130" s="140"/>
      <c r="C130" s="141"/>
      <c r="D130" s="142" t="s">
        <v>92</v>
      </c>
      <c r="E130" s="143">
        <v>952878</v>
      </c>
      <c r="F130" s="143"/>
      <c r="G130" s="147"/>
      <c r="H130" s="163">
        <f t="shared" si="1"/>
        <v>952878</v>
      </c>
    </row>
    <row r="131" spans="1:8" ht="12.75">
      <c r="A131" s="106"/>
      <c r="B131" s="122">
        <v>85403</v>
      </c>
      <c r="C131" s="108"/>
      <c r="D131" s="109" t="s">
        <v>93</v>
      </c>
      <c r="E131" s="110">
        <v>149352</v>
      </c>
      <c r="F131" s="110"/>
      <c r="G131" s="110"/>
      <c r="H131" s="111">
        <f>E131+F131-G131</f>
        <v>149352</v>
      </c>
    </row>
    <row r="132" spans="1:8" ht="19.5" customHeight="1">
      <c r="A132" s="106"/>
      <c r="B132" s="112"/>
      <c r="C132" s="124" t="s">
        <v>18</v>
      </c>
      <c r="D132" s="114" t="s">
        <v>19</v>
      </c>
      <c r="E132" s="115">
        <v>194</v>
      </c>
      <c r="F132" s="115"/>
      <c r="G132" s="115"/>
      <c r="H132" s="116">
        <f t="shared" si="1"/>
        <v>194</v>
      </c>
    </row>
    <row r="133" spans="1:8" ht="50.25" customHeight="1">
      <c r="A133" s="106"/>
      <c r="B133" s="112"/>
      <c r="C133" s="124" t="s">
        <v>28</v>
      </c>
      <c r="D133" s="114" t="s">
        <v>29</v>
      </c>
      <c r="E133" s="115">
        <v>1757</v>
      </c>
      <c r="F133" s="115"/>
      <c r="G133" s="115"/>
      <c r="H133" s="116">
        <f t="shared" si="1"/>
        <v>1757</v>
      </c>
    </row>
    <row r="134" spans="1:8" ht="19.5" customHeight="1">
      <c r="A134" s="106"/>
      <c r="B134" s="112"/>
      <c r="C134" s="124" t="s">
        <v>20</v>
      </c>
      <c r="D134" s="114" t="s">
        <v>21</v>
      </c>
      <c r="E134" s="115">
        <v>133671</v>
      </c>
      <c r="F134" s="115"/>
      <c r="G134" s="115"/>
      <c r="H134" s="116">
        <f t="shared" si="1"/>
        <v>133671</v>
      </c>
    </row>
    <row r="135" spans="1:8" ht="19.5" customHeight="1">
      <c r="A135" s="106"/>
      <c r="B135" s="112"/>
      <c r="C135" s="124" t="s">
        <v>53</v>
      </c>
      <c r="D135" s="114" t="s">
        <v>54</v>
      </c>
      <c r="E135" s="115">
        <v>50</v>
      </c>
      <c r="F135" s="115"/>
      <c r="G135" s="115"/>
      <c r="H135" s="116">
        <f>E135+F135-G135</f>
        <v>50</v>
      </c>
    </row>
    <row r="136" spans="1:8" ht="19.5" customHeight="1">
      <c r="A136" s="106"/>
      <c r="B136" s="112"/>
      <c r="C136" s="124" t="s">
        <v>24</v>
      </c>
      <c r="D136" s="114" t="s">
        <v>25</v>
      </c>
      <c r="E136" s="115">
        <v>13680</v>
      </c>
      <c r="F136" s="115"/>
      <c r="G136" s="115"/>
      <c r="H136" s="116">
        <f t="shared" si="1"/>
        <v>13680</v>
      </c>
    </row>
    <row r="137" spans="1:8" ht="25.5">
      <c r="A137" s="106"/>
      <c r="B137" s="122">
        <v>85406</v>
      </c>
      <c r="C137" s="130"/>
      <c r="D137" s="109" t="s">
        <v>94</v>
      </c>
      <c r="E137" s="110">
        <v>70</v>
      </c>
      <c r="F137" s="110"/>
      <c r="G137" s="110"/>
      <c r="H137" s="111">
        <f t="shared" si="1"/>
        <v>70</v>
      </c>
    </row>
    <row r="138" spans="1:8" ht="16.5" customHeight="1">
      <c r="A138" s="106"/>
      <c r="B138" s="112"/>
      <c r="C138" s="124" t="s">
        <v>24</v>
      </c>
      <c r="D138" s="114" t="s">
        <v>25</v>
      </c>
      <c r="E138" s="115">
        <v>70</v>
      </c>
      <c r="F138" s="115"/>
      <c r="G138" s="115"/>
      <c r="H138" s="116">
        <f t="shared" si="1"/>
        <v>70</v>
      </c>
    </row>
    <row r="139" spans="1:8" ht="16.5" customHeight="1">
      <c r="A139" s="106"/>
      <c r="B139" s="122">
        <v>85407</v>
      </c>
      <c r="C139" s="108"/>
      <c r="D139" s="109" t="s">
        <v>95</v>
      </c>
      <c r="E139" s="110">
        <v>275</v>
      </c>
      <c r="F139" s="110"/>
      <c r="G139" s="110"/>
      <c r="H139" s="111">
        <f t="shared" si="1"/>
        <v>275</v>
      </c>
    </row>
    <row r="140" spans="1:8" ht="51">
      <c r="A140" s="106"/>
      <c r="B140" s="112"/>
      <c r="C140" s="124" t="s">
        <v>28</v>
      </c>
      <c r="D140" s="114" t="s">
        <v>29</v>
      </c>
      <c r="E140" s="115">
        <v>250</v>
      </c>
      <c r="F140" s="115"/>
      <c r="G140" s="115"/>
      <c r="H140" s="116">
        <f t="shared" si="1"/>
        <v>250</v>
      </c>
    </row>
    <row r="141" spans="1:8" ht="16.5" customHeight="1">
      <c r="A141" s="106"/>
      <c r="B141" s="112"/>
      <c r="C141" s="124" t="s">
        <v>24</v>
      </c>
      <c r="D141" s="114" t="s">
        <v>25</v>
      </c>
      <c r="E141" s="115">
        <v>25</v>
      </c>
      <c r="F141" s="115"/>
      <c r="G141" s="115"/>
      <c r="H141" s="116">
        <f t="shared" si="1"/>
        <v>25</v>
      </c>
    </row>
    <row r="142" spans="1:8" ht="16.5" customHeight="1">
      <c r="A142" s="106"/>
      <c r="B142" s="122">
        <v>85410</v>
      </c>
      <c r="C142" s="108"/>
      <c r="D142" s="109" t="s">
        <v>96</v>
      </c>
      <c r="E142" s="110">
        <v>186575</v>
      </c>
      <c r="F142" s="110"/>
      <c r="G142" s="110"/>
      <c r="H142" s="111">
        <f t="shared" si="1"/>
        <v>186575</v>
      </c>
    </row>
    <row r="143" spans="1:8" ht="51">
      <c r="A143" s="106"/>
      <c r="B143" s="112"/>
      <c r="C143" s="124" t="s">
        <v>28</v>
      </c>
      <c r="D143" s="114" t="s">
        <v>29</v>
      </c>
      <c r="E143" s="115">
        <v>92907</v>
      </c>
      <c r="F143" s="115"/>
      <c r="G143" s="115"/>
      <c r="H143" s="116">
        <f t="shared" si="1"/>
        <v>92907</v>
      </c>
    </row>
    <row r="144" spans="1:8" ht="18" customHeight="1">
      <c r="A144" s="106"/>
      <c r="B144" s="112"/>
      <c r="C144" s="124" t="s">
        <v>20</v>
      </c>
      <c r="D144" s="114" t="s">
        <v>21</v>
      </c>
      <c r="E144" s="115">
        <v>93668</v>
      </c>
      <c r="F144" s="115"/>
      <c r="G144" s="115"/>
      <c r="H144" s="116">
        <f t="shared" si="1"/>
        <v>93668</v>
      </c>
    </row>
    <row r="145" spans="1:8" ht="16.5" customHeight="1">
      <c r="A145" s="106"/>
      <c r="B145" s="122">
        <v>85415</v>
      </c>
      <c r="C145" s="108"/>
      <c r="D145" s="109" t="s">
        <v>206</v>
      </c>
      <c r="E145" s="110">
        <v>616606</v>
      </c>
      <c r="F145" s="110"/>
      <c r="G145" s="110"/>
      <c r="H145" s="111">
        <f>E145+F145-G145</f>
        <v>616606</v>
      </c>
    </row>
    <row r="146" spans="1:8" ht="38.25">
      <c r="A146" s="106"/>
      <c r="B146" s="112"/>
      <c r="C146" s="124">
        <v>2130</v>
      </c>
      <c r="D146" s="114" t="s">
        <v>80</v>
      </c>
      <c r="E146" s="115">
        <v>138400</v>
      </c>
      <c r="F146" s="115"/>
      <c r="G146" s="115"/>
      <c r="H146" s="116">
        <f>E146+F146-G146</f>
        <v>138400</v>
      </c>
    </row>
    <row r="147" spans="1:8" ht="54.75" customHeight="1">
      <c r="A147" s="106"/>
      <c r="B147" s="112"/>
      <c r="C147" s="124">
        <v>2338</v>
      </c>
      <c r="D147" s="114" t="s">
        <v>236</v>
      </c>
      <c r="E147" s="115">
        <v>325419</v>
      </c>
      <c r="F147" s="115"/>
      <c r="G147" s="115"/>
      <c r="H147" s="116">
        <f>E147+F147-G147</f>
        <v>325419</v>
      </c>
    </row>
    <row r="148" spans="1:8" ht="54.75" customHeight="1">
      <c r="A148" s="106"/>
      <c r="B148" s="112"/>
      <c r="C148" s="124">
        <v>2339</v>
      </c>
      <c r="D148" s="114" t="s">
        <v>236</v>
      </c>
      <c r="E148" s="115">
        <v>152787</v>
      </c>
      <c r="F148" s="115"/>
      <c r="G148" s="115"/>
      <c r="H148" s="116">
        <f>E148+F148-G148</f>
        <v>152787</v>
      </c>
    </row>
    <row r="149" spans="1:8" ht="26.25" customHeight="1">
      <c r="A149" s="93"/>
      <c r="B149" s="8"/>
      <c r="C149" s="94"/>
      <c r="D149" s="9" t="s">
        <v>50</v>
      </c>
      <c r="E149" s="10">
        <v>38109357</v>
      </c>
      <c r="F149" s="10">
        <f>SUM(F9,F15,F22,F27,F35,F52,F65,F71,F82,F101,F106,F130,F119,F12,F97)</f>
        <v>60969</v>
      </c>
      <c r="G149" s="10">
        <f>SUM(G9,G15,G22,G27,G35,G52,G65,G71,G82,G101,G106,G130,G119,G12,G97)</f>
        <v>0</v>
      </c>
      <c r="H149" s="10">
        <f>SUM(H9,H15,H22,H27,H35,H52,H65,H71,H82,H101,H106,H130,H119,H12,H97)</f>
        <v>38170326</v>
      </c>
    </row>
    <row r="150" spans="1:5" ht="12.75">
      <c r="A150" s="24"/>
      <c r="B150" s="25"/>
      <c r="C150" s="25"/>
      <c r="D150" s="26"/>
      <c r="E150" s="27"/>
    </row>
  </sheetData>
  <mergeCells count="6">
    <mergeCell ref="C7:D7"/>
    <mergeCell ref="E1:F1"/>
    <mergeCell ref="E2:F2"/>
    <mergeCell ref="D3:F3"/>
    <mergeCell ref="E4:F4"/>
    <mergeCell ref="A6:H6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portrait" paperSize="9" scale="68" r:id="rId1"/>
  <headerFooter alignWithMargins="0">
    <oddFooter>&amp;CStrona &amp;P z &amp;N</oddFooter>
  </headerFooter>
  <rowBreaks count="3" manualBreakCount="3">
    <brk id="38" max="7" man="1"/>
    <brk id="85" max="255" man="1"/>
    <brk id="123" max="7" man="1"/>
  </rowBreaks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F26" sqref="F26"/>
    </sheetView>
  </sheetViews>
  <sheetFormatPr defaultColWidth="9.140625" defaultRowHeight="12.75"/>
  <cols>
    <col min="2" max="2" width="12.00390625" style="0" customWidth="1"/>
    <col min="4" max="4" width="12.00390625" style="0" customWidth="1"/>
  </cols>
  <sheetData>
    <row r="1" spans="1:4" ht="12.75">
      <c r="A1" s="310" t="s">
        <v>414</v>
      </c>
      <c r="B1" s="311">
        <f>dochody!H149</f>
        <v>38170326</v>
      </c>
      <c r="C1" s="312" t="s">
        <v>416</v>
      </c>
      <c r="D1" s="313">
        <f>wydatki!E307</f>
        <v>39863547</v>
      </c>
    </row>
    <row r="2" spans="1:4" ht="15.75">
      <c r="A2" s="314" t="s">
        <v>413</v>
      </c>
      <c r="B2" s="315">
        <f>'przychody-rozchody'!G11</f>
        <v>3915033</v>
      </c>
      <c r="C2" s="315" t="s">
        <v>417</v>
      </c>
      <c r="D2" s="316">
        <f>'przychody-rozchody'!G20</f>
        <v>2221812</v>
      </c>
    </row>
    <row r="3" spans="1:4" s="309" customFormat="1" ht="15.75">
      <c r="A3" s="317" t="s">
        <v>415</v>
      </c>
      <c r="B3" s="318">
        <f>SUM(B1:B2)</f>
        <v>42085359</v>
      </c>
      <c r="C3" s="318" t="s">
        <v>415</v>
      </c>
      <c r="D3" s="319">
        <f>SUM(D1:D2)</f>
        <v>42085359</v>
      </c>
    </row>
    <row r="4" spans="1:4" ht="12.75">
      <c r="A4" s="429" t="str">
        <f>IF(D6=0,"zgodne","niezgodne")</f>
        <v>zgodne</v>
      </c>
      <c r="B4" s="430"/>
      <c r="C4" s="430"/>
      <c r="D4" s="431"/>
    </row>
    <row r="5" spans="1:4" ht="12.75">
      <c r="A5" s="425" t="s">
        <v>418</v>
      </c>
      <c r="B5" s="426"/>
      <c r="C5" s="426"/>
      <c r="D5" s="320">
        <f>B1-D1</f>
        <v>-1693221</v>
      </c>
    </row>
    <row r="6" spans="1:4" ht="13.5" thickBot="1">
      <c r="A6" s="427" t="s">
        <v>419</v>
      </c>
      <c r="B6" s="428"/>
      <c r="C6" s="428"/>
      <c r="D6" s="321">
        <f>B3-D3</f>
        <v>0</v>
      </c>
    </row>
  </sheetData>
  <mergeCells count="3">
    <mergeCell ref="A5:C5"/>
    <mergeCell ref="A6:C6"/>
    <mergeCell ref="A4:D4"/>
  </mergeCells>
  <conditionalFormatting sqref="D6">
    <cfRule type="cellIs" priority="1" dxfId="0" operator="notEqual" stopIfTrue="1">
      <formula>0</formula>
    </cfRule>
  </conditionalFormatting>
  <conditionalFormatting sqref="A4:D4">
    <cfRule type="cellIs" priority="2" dxfId="1" operator="equal" stopIfTrue="1">
      <formula>"zgodne"</formula>
    </cfRule>
    <cfRule type="cellIs" priority="3" dxfId="2" operator="equal" stopIfTrue="1">
      <formula>"niezgodne"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3"/>
  <sheetViews>
    <sheetView workbookViewId="0" topLeftCell="A1">
      <pane ySplit="15" topLeftCell="BM16" activePane="bottomLeft" state="frozen"/>
      <selection pane="topLeft" activeCell="A1" sqref="A1"/>
      <selection pane="bottomLeft" activeCell="K2" sqref="K2"/>
    </sheetView>
  </sheetViews>
  <sheetFormatPr defaultColWidth="9.140625" defaultRowHeight="12.75"/>
  <cols>
    <col min="1" max="1" width="6.00390625" style="90" customWidth="1"/>
    <col min="2" max="2" width="6.421875" style="90" customWidth="1"/>
    <col min="3" max="3" width="26.8515625" style="91" customWidth="1"/>
    <col min="4" max="4" width="2.7109375" style="91" customWidth="1"/>
    <col min="5" max="5" width="12.28125" style="91" customWidth="1"/>
    <col min="6" max="6" width="11.28125" style="91" customWidth="1"/>
    <col min="7" max="7" width="13.57421875" style="91" customWidth="1"/>
    <col min="8" max="8" width="12.140625" style="91" customWidth="1"/>
    <col min="9" max="9" width="11.28125" style="91" customWidth="1"/>
    <col min="10" max="10" width="14.7109375" style="91" customWidth="1"/>
    <col min="11" max="11" width="12.140625" style="91" customWidth="1"/>
    <col min="12" max="12" width="11.00390625" style="91" customWidth="1"/>
    <col min="13" max="13" width="11.57421875" style="91" customWidth="1"/>
    <col min="14" max="16" width="0" style="23" hidden="1" customWidth="1"/>
    <col min="17" max="16384" width="9.140625" style="23" customWidth="1"/>
  </cols>
  <sheetData>
    <row r="1" spans="1:13" ht="12.75">
      <c r="A1" s="31"/>
      <c r="B1" s="31"/>
      <c r="C1" s="32"/>
      <c r="D1" s="32"/>
      <c r="E1" s="32"/>
      <c r="F1" s="32"/>
      <c r="G1" s="32"/>
      <c r="H1" s="33"/>
      <c r="I1" s="32"/>
      <c r="J1" s="32"/>
      <c r="K1" s="33" t="s">
        <v>292</v>
      </c>
      <c r="L1" s="34"/>
      <c r="M1" s="34"/>
    </row>
    <row r="2" spans="1:13" ht="13.5">
      <c r="A2" s="31"/>
      <c r="B2" s="31"/>
      <c r="C2" s="35"/>
      <c r="D2" s="32"/>
      <c r="E2" s="32"/>
      <c r="F2" s="32"/>
      <c r="G2" s="36"/>
      <c r="H2" s="33"/>
      <c r="I2" s="32"/>
      <c r="J2" s="36"/>
      <c r="K2" s="274" t="s">
        <v>424</v>
      </c>
      <c r="L2" s="274"/>
      <c r="M2" s="274"/>
    </row>
    <row r="3" spans="1:13" ht="13.5">
      <c r="A3" s="31"/>
      <c r="B3" s="31"/>
      <c r="C3" s="35"/>
      <c r="D3" s="32"/>
      <c r="E3" s="32"/>
      <c r="F3" s="32"/>
      <c r="G3" s="36"/>
      <c r="H3" s="33"/>
      <c r="I3" s="32"/>
      <c r="J3" s="36"/>
      <c r="K3" s="274" t="s">
        <v>243</v>
      </c>
      <c r="L3" s="274"/>
      <c r="M3" s="274"/>
    </row>
    <row r="4" spans="1:13" ht="13.5">
      <c r="A4" s="31"/>
      <c r="B4" s="31"/>
      <c r="C4" s="35"/>
      <c r="D4" s="32"/>
      <c r="E4" s="32"/>
      <c r="F4" s="32"/>
      <c r="G4" s="36"/>
      <c r="H4" s="33"/>
      <c r="I4" s="32"/>
      <c r="J4" s="36"/>
      <c r="K4" s="274" t="s">
        <v>412</v>
      </c>
      <c r="L4" s="274"/>
      <c r="M4" s="274"/>
    </row>
    <row r="5" spans="1:13" ht="15">
      <c r="A5" s="31"/>
      <c r="B5" s="31"/>
      <c r="C5" s="35"/>
      <c r="D5" s="32"/>
      <c r="E5" s="32"/>
      <c r="F5" s="32"/>
      <c r="G5" s="36"/>
      <c r="H5" s="7"/>
      <c r="I5" s="32"/>
      <c r="J5" s="36"/>
      <c r="K5" s="7"/>
      <c r="L5" s="7"/>
      <c r="M5" s="7"/>
    </row>
    <row r="6" spans="1:13" ht="18">
      <c r="A6" s="375" t="s">
        <v>103</v>
      </c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</row>
    <row r="7" spans="1:13" ht="12.75">
      <c r="A7" s="31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ht="12.75" customHeight="1">
      <c r="A8" s="376" t="s">
        <v>104</v>
      </c>
      <c r="B8" s="376" t="s">
        <v>105</v>
      </c>
      <c r="C8" s="379" t="s">
        <v>106</v>
      </c>
      <c r="D8" s="380"/>
      <c r="E8" s="366" t="s">
        <v>107</v>
      </c>
      <c r="F8" s="37" t="s">
        <v>108</v>
      </c>
      <c r="G8" s="38"/>
      <c r="H8" s="38"/>
      <c r="I8" s="37" t="s">
        <v>109</v>
      </c>
      <c r="J8" s="38"/>
      <c r="K8" s="38"/>
      <c r="L8" s="38"/>
      <c r="M8" s="366" t="s">
        <v>110</v>
      </c>
    </row>
    <row r="9" spans="1:13" ht="12.75" customHeight="1">
      <c r="A9" s="377"/>
      <c r="B9" s="377"/>
      <c r="C9" s="381"/>
      <c r="D9" s="382"/>
      <c r="E9" s="367"/>
      <c r="F9" s="369" t="s">
        <v>111</v>
      </c>
      <c r="G9" s="369" t="s">
        <v>112</v>
      </c>
      <c r="H9" s="369" t="s">
        <v>113</v>
      </c>
      <c r="I9" s="372" t="s">
        <v>114</v>
      </c>
      <c r="J9" s="37" t="s">
        <v>115</v>
      </c>
      <c r="K9" s="39"/>
      <c r="L9" s="39"/>
      <c r="M9" s="367"/>
    </row>
    <row r="10" spans="1:13" ht="12.75" customHeight="1">
      <c r="A10" s="377"/>
      <c r="B10" s="377"/>
      <c r="C10" s="383"/>
      <c r="D10" s="384"/>
      <c r="E10" s="367"/>
      <c r="F10" s="370"/>
      <c r="G10" s="370"/>
      <c r="H10" s="370"/>
      <c r="I10" s="373"/>
      <c r="J10" s="366" t="s">
        <v>116</v>
      </c>
      <c r="K10" s="366" t="s">
        <v>117</v>
      </c>
      <c r="L10" s="372" t="s">
        <v>118</v>
      </c>
      <c r="M10" s="367"/>
    </row>
    <row r="11" spans="1:13" ht="12.75">
      <c r="A11" s="377"/>
      <c r="B11" s="377"/>
      <c r="C11" s="385" t="s">
        <v>119</v>
      </c>
      <c r="D11" s="386"/>
      <c r="E11" s="367"/>
      <c r="F11" s="370"/>
      <c r="G11" s="370"/>
      <c r="H11" s="370"/>
      <c r="I11" s="373"/>
      <c r="J11" s="367"/>
      <c r="K11" s="367"/>
      <c r="L11" s="373"/>
      <c r="M11" s="367"/>
    </row>
    <row r="12" spans="1:13" ht="12.75">
      <c r="A12" s="377"/>
      <c r="B12" s="377"/>
      <c r="C12" s="385" t="s">
        <v>120</v>
      </c>
      <c r="D12" s="386"/>
      <c r="E12" s="367"/>
      <c r="F12" s="370"/>
      <c r="G12" s="370"/>
      <c r="H12" s="370"/>
      <c r="I12" s="373"/>
      <c r="J12" s="367"/>
      <c r="K12" s="367"/>
      <c r="L12" s="373"/>
      <c r="M12" s="367"/>
    </row>
    <row r="13" spans="1:13" ht="12.75">
      <c r="A13" s="377"/>
      <c r="B13" s="377"/>
      <c r="C13" s="385" t="s">
        <v>121</v>
      </c>
      <c r="D13" s="386"/>
      <c r="E13" s="367"/>
      <c r="F13" s="370"/>
      <c r="G13" s="370"/>
      <c r="H13" s="370"/>
      <c r="I13" s="373"/>
      <c r="J13" s="367"/>
      <c r="K13" s="367"/>
      <c r="L13" s="373"/>
      <c r="M13" s="367"/>
    </row>
    <row r="14" spans="1:13" ht="12.75">
      <c r="A14" s="377"/>
      <c r="B14" s="377"/>
      <c r="C14" s="387" t="s">
        <v>122</v>
      </c>
      <c r="D14" s="388"/>
      <c r="E14" s="367"/>
      <c r="F14" s="370"/>
      <c r="G14" s="370"/>
      <c r="H14" s="370"/>
      <c r="I14" s="373"/>
      <c r="J14" s="367"/>
      <c r="K14" s="367"/>
      <c r="L14" s="373"/>
      <c r="M14" s="367"/>
    </row>
    <row r="15" spans="1:13" ht="12.75">
      <c r="A15" s="378"/>
      <c r="B15" s="378"/>
      <c r="C15" s="389"/>
      <c r="D15" s="390"/>
      <c r="E15" s="368"/>
      <c r="F15" s="371"/>
      <c r="G15" s="371"/>
      <c r="H15" s="371"/>
      <c r="I15" s="374"/>
      <c r="J15" s="368"/>
      <c r="K15" s="368"/>
      <c r="L15" s="374"/>
      <c r="M15" s="368"/>
    </row>
    <row r="16" spans="1:13" ht="20.25" customHeight="1">
      <c r="A16" s="40" t="s">
        <v>5</v>
      </c>
      <c r="B16" s="41"/>
      <c r="C16" s="42" t="s">
        <v>6</v>
      </c>
      <c r="D16" s="43" t="s">
        <v>123</v>
      </c>
      <c r="E16" s="44">
        <f>SUM(E20,E24)</f>
        <v>23000</v>
      </c>
      <c r="F16" s="44">
        <f>SUM(F20,F24)</f>
        <v>23000</v>
      </c>
      <c r="G16" s="44"/>
      <c r="H16" s="44"/>
      <c r="I16" s="44">
        <f>SUM(I20,I24)</f>
        <v>23000</v>
      </c>
      <c r="J16" s="44"/>
      <c r="K16" s="44">
        <f>SUM(K20,K24)</f>
        <v>23000</v>
      </c>
      <c r="L16" s="44"/>
      <c r="M16" s="44"/>
    </row>
    <row r="17" spans="1:14" ht="20.25" customHeight="1">
      <c r="A17" s="45"/>
      <c r="B17" s="45"/>
      <c r="C17" s="46"/>
      <c r="D17" s="47" t="s">
        <v>124</v>
      </c>
      <c r="E17" s="44"/>
      <c r="F17" s="44"/>
      <c r="G17" s="48"/>
      <c r="H17" s="44"/>
      <c r="I17" s="44"/>
      <c r="J17" s="49"/>
      <c r="K17" s="44"/>
      <c r="L17" s="49"/>
      <c r="M17" s="49"/>
      <c r="N17" s="50"/>
    </row>
    <row r="18" spans="1:17" ht="20.25" customHeight="1">
      <c r="A18" s="45"/>
      <c r="B18" s="45"/>
      <c r="C18" s="46"/>
      <c r="D18" s="47" t="s">
        <v>125</v>
      </c>
      <c r="E18" s="44"/>
      <c r="F18" s="44"/>
      <c r="G18" s="48"/>
      <c r="H18" s="44"/>
      <c r="I18" s="44"/>
      <c r="J18" s="49"/>
      <c r="K18" s="44"/>
      <c r="L18" s="49"/>
      <c r="M18" s="49"/>
      <c r="N18" s="50"/>
      <c r="Q18" s="23" t="s">
        <v>126</v>
      </c>
    </row>
    <row r="19" spans="1:14" ht="20.25" customHeight="1">
      <c r="A19" s="51"/>
      <c r="B19" s="51"/>
      <c r="C19" s="52"/>
      <c r="D19" s="47" t="s">
        <v>127</v>
      </c>
      <c r="E19" s="48">
        <f>SUM(E23,E27,)</f>
        <v>23000</v>
      </c>
      <c r="F19" s="48">
        <f aca="true" t="shared" si="0" ref="F19:K19">SUM(F23,F27)</f>
        <v>23000</v>
      </c>
      <c r="G19" s="48"/>
      <c r="H19" s="48"/>
      <c r="I19" s="48">
        <f t="shared" si="0"/>
        <v>23000</v>
      </c>
      <c r="J19" s="48"/>
      <c r="K19" s="48">
        <f t="shared" si="0"/>
        <v>23000</v>
      </c>
      <c r="L19" s="48"/>
      <c r="M19" s="48"/>
      <c r="N19" s="50"/>
    </row>
    <row r="20" spans="1:14" ht="20.25" customHeight="1">
      <c r="A20" s="45"/>
      <c r="B20" s="45" t="s">
        <v>7</v>
      </c>
      <c r="C20" s="361" t="s">
        <v>128</v>
      </c>
      <c r="D20" s="47" t="s">
        <v>123</v>
      </c>
      <c r="E20" s="49">
        <f>SUM(I20,M20)</f>
        <v>23000</v>
      </c>
      <c r="F20" s="49">
        <v>23000</v>
      </c>
      <c r="G20" s="49"/>
      <c r="H20" s="49"/>
      <c r="I20" s="49">
        <f>SUM(J20,K20,L20)</f>
        <v>23000</v>
      </c>
      <c r="J20" s="49"/>
      <c r="K20" s="49">
        <v>23000</v>
      </c>
      <c r="L20" s="49"/>
      <c r="M20" s="49"/>
      <c r="N20" s="50"/>
    </row>
    <row r="21" spans="1:14" ht="20.25" customHeight="1">
      <c r="A21" s="45"/>
      <c r="B21" s="45"/>
      <c r="C21" s="362"/>
      <c r="D21" s="47" t="s">
        <v>124</v>
      </c>
      <c r="E21" s="49"/>
      <c r="F21" s="49"/>
      <c r="G21" s="49"/>
      <c r="H21" s="49"/>
      <c r="I21" s="49"/>
      <c r="J21" s="49"/>
      <c r="K21" s="49"/>
      <c r="L21" s="49"/>
      <c r="M21" s="49"/>
      <c r="N21" s="50"/>
    </row>
    <row r="22" spans="1:14" ht="20.25" customHeight="1">
      <c r="A22" s="45"/>
      <c r="B22" s="45"/>
      <c r="C22" s="362"/>
      <c r="D22" s="47" t="s">
        <v>125</v>
      </c>
      <c r="E22" s="49"/>
      <c r="F22" s="49"/>
      <c r="G22" s="49"/>
      <c r="H22" s="49"/>
      <c r="I22" s="49"/>
      <c r="J22" s="49"/>
      <c r="K22" s="49"/>
      <c r="L22" s="49"/>
      <c r="M22" s="49"/>
      <c r="N22" s="50"/>
    </row>
    <row r="23" spans="1:14" ht="20.25" customHeight="1">
      <c r="A23" s="51"/>
      <c r="B23" s="51"/>
      <c r="C23" s="363"/>
      <c r="D23" s="47" t="s">
        <v>127</v>
      </c>
      <c r="E23" s="49">
        <f>SUM(E20,E21)-E22</f>
        <v>23000</v>
      </c>
      <c r="F23" s="49">
        <f>F20+F21-F22</f>
        <v>23000</v>
      </c>
      <c r="G23" s="49"/>
      <c r="H23" s="49"/>
      <c r="I23" s="49">
        <f>SUM(I20,I21)-I22</f>
        <v>23000</v>
      </c>
      <c r="J23" s="49"/>
      <c r="K23" s="49">
        <f>SUM(K20,K21)-K22</f>
        <v>23000</v>
      </c>
      <c r="L23" s="49"/>
      <c r="M23" s="49"/>
      <c r="N23" s="50"/>
    </row>
    <row r="24" spans="1:14" ht="20.25" customHeight="1" hidden="1">
      <c r="A24" s="45"/>
      <c r="B24" s="45" t="s">
        <v>10</v>
      </c>
      <c r="C24" s="46" t="s">
        <v>129</v>
      </c>
      <c r="D24" s="47" t="s">
        <v>123</v>
      </c>
      <c r="E24" s="49">
        <f>SUM(I24,M24)</f>
        <v>0</v>
      </c>
      <c r="F24" s="49"/>
      <c r="G24" s="49"/>
      <c r="H24" s="49">
        <v>0</v>
      </c>
      <c r="I24" s="49">
        <f>SUM(J24:L24)</f>
        <v>0</v>
      </c>
      <c r="J24" s="49"/>
      <c r="K24" s="49">
        <v>0</v>
      </c>
      <c r="L24" s="49"/>
      <c r="M24" s="49"/>
      <c r="N24" s="50"/>
    </row>
    <row r="25" spans="1:14" ht="20.25" customHeight="1" hidden="1">
      <c r="A25" s="45"/>
      <c r="B25" s="45"/>
      <c r="C25" s="46"/>
      <c r="D25" s="47" t="s">
        <v>124</v>
      </c>
      <c r="E25" s="49"/>
      <c r="F25" s="49"/>
      <c r="G25" s="49"/>
      <c r="H25" s="49"/>
      <c r="I25" s="49"/>
      <c r="J25" s="49"/>
      <c r="K25" s="49"/>
      <c r="L25" s="49"/>
      <c r="M25" s="49"/>
      <c r="N25" s="50"/>
    </row>
    <row r="26" spans="1:14" ht="20.25" customHeight="1" hidden="1">
      <c r="A26" s="45"/>
      <c r="B26" s="45"/>
      <c r="C26" s="46"/>
      <c r="D26" s="47" t="s">
        <v>125</v>
      </c>
      <c r="E26" s="49"/>
      <c r="F26" s="49"/>
      <c r="G26" s="49"/>
      <c r="H26" s="49"/>
      <c r="I26" s="49"/>
      <c r="J26" s="49"/>
      <c r="K26" s="49"/>
      <c r="L26" s="49"/>
      <c r="M26" s="49"/>
      <c r="N26" s="50"/>
    </row>
    <row r="27" spans="1:14" ht="20.25" customHeight="1" hidden="1">
      <c r="A27" s="45"/>
      <c r="B27" s="45"/>
      <c r="C27" s="46"/>
      <c r="D27" s="47" t="s">
        <v>127</v>
      </c>
      <c r="E27" s="49">
        <f>SUM(E24,E25)-E26</f>
        <v>0</v>
      </c>
      <c r="F27" s="49"/>
      <c r="G27" s="49"/>
      <c r="H27" s="49">
        <f>SUM(H24,H25)-H26</f>
        <v>0</v>
      </c>
      <c r="I27" s="49">
        <f>SUM(I24,I25)-I26</f>
        <v>0</v>
      </c>
      <c r="J27" s="49"/>
      <c r="K27" s="49">
        <f>SUM(K24,K25)-K26</f>
        <v>0</v>
      </c>
      <c r="L27" s="49"/>
      <c r="M27" s="49"/>
      <c r="N27" s="50"/>
    </row>
    <row r="28" spans="1:14" ht="20.25" customHeight="1">
      <c r="A28" s="53" t="s">
        <v>12</v>
      </c>
      <c r="B28" s="54"/>
      <c r="C28" s="55" t="s">
        <v>13</v>
      </c>
      <c r="D28" s="47" t="s">
        <v>123</v>
      </c>
      <c r="E28" s="48">
        <f>SUM(E32,E36)</f>
        <v>256074</v>
      </c>
      <c r="F28" s="48"/>
      <c r="G28" s="48"/>
      <c r="H28" s="48"/>
      <c r="I28" s="48">
        <f>SUM(I32,I36)</f>
        <v>256074</v>
      </c>
      <c r="J28" s="48"/>
      <c r="K28" s="48">
        <f>SUM(K32,K36)</f>
        <v>256074</v>
      </c>
      <c r="L28" s="48"/>
      <c r="M28" s="48"/>
      <c r="N28" s="50"/>
    </row>
    <row r="29" spans="1:14" ht="20.25" customHeight="1">
      <c r="A29" s="45"/>
      <c r="B29" s="45"/>
      <c r="C29" s="46"/>
      <c r="D29" s="47" t="s">
        <v>124</v>
      </c>
      <c r="E29" s="48"/>
      <c r="F29" s="49"/>
      <c r="G29" s="49"/>
      <c r="H29" s="49"/>
      <c r="I29" s="48"/>
      <c r="J29" s="49"/>
      <c r="K29" s="48"/>
      <c r="L29" s="48"/>
      <c r="M29" s="48"/>
      <c r="N29" s="50"/>
    </row>
    <row r="30" spans="1:14" ht="20.25" customHeight="1">
      <c r="A30" s="45"/>
      <c r="B30" s="45"/>
      <c r="C30" s="46"/>
      <c r="D30" s="47" t="s">
        <v>125</v>
      </c>
      <c r="E30" s="48"/>
      <c r="F30" s="48"/>
      <c r="G30" s="48"/>
      <c r="H30" s="48"/>
      <c r="I30" s="48"/>
      <c r="J30" s="48"/>
      <c r="K30" s="48"/>
      <c r="L30" s="48"/>
      <c r="M30" s="48"/>
      <c r="N30" s="50"/>
    </row>
    <row r="31" spans="1:14" ht="20.25" customHeight="1">
      <c r="A31" s="51"/>
      <c r="B31" s="51"/>
      <c r="C31" s="52"/>
      <c r="D31" s="47" t="s">
        <v>127</v>
      </c>
      <c r="E31" s="48">
        <f>SUM(E35,E39)</f>
        <v>256074</v>
      </c>
      <c r="F31" s="48"/>
      <c r="G31" s="48"/>
      <c r="H31" s="48"/>
      <c r="I31" s="48">
        <f>SUM(I35,I39)</f>
        <v>256074</v>
      </c>
      <c r="J31" s="48"/>
      <c r="K31" s="48">
        <f>SUM(K35,K39)</f>
        <v>256074</v>
      </c>
      <c r="L31" s="48"/>
      <c r="M31" s="48"/>
      <c r="N31" s="50"/>
    </row>
    <row r="32" spans="1:14" ht="20.25" customHeight="1">
      <c r="A32" s="54"/>
      <c r="B32" s="54" t="s">
        <v>14</v>
      </c>
      <c r="C32" s="56" t="s">
        <v>15</v>
      </c>
      <c r="D32" s="47" t="s">
        <v>123</v>
      </c>
      <c r="E32" s="49">
        <f>SUM(I32,M32)</f>
        <v>254074</v>
      </c>
      <c r="F32" s="49"/>
      <c r="G32" s="49"/>
      <c r="H32" s="49"/>
      <c r="I32" s="49">
        <f>SUM(J32,K32,L32)</f>
        <v>254074</v>
      </c>
      <c r="J32" s="49"/>
      <c r="K32" s="49">
        <v>254074</v>
      </c>
      <c r="L32" s="49"/>
      <c r="M32" s="49"/>
      <c r="N32" s="50"/>
    </row>
    <row r="33" spans="1:14" ht="20.25" customHeight="1">
      <c r="A33" s="45"/>
      <c r="B33" s="45"/>
      <c r="C33" s="46"/>
      <c r="D33" s="47" t="s">
        <v>124</v>
      </c>
      <c r="E33" s="49"/>
      <c r="F33" s="49"/>
      <c r="G33" s="49"/>
      <c r="H33" s="49"/>
      <c r="I33" s="49"/>
      <c r="J33" s="49"/>
      <c r="K33" s="49"/>
      <c r="L33" s="49"/>
      <c r="M33" s="49"/>
      <c r="N33" s="50"/>
    </row>
    <row r="34" spans="1:14" ht="20.25" customHeight="1">
      <c r="A34" s="45"/>
      <c r="B34" s="45"/>
      <c r="C34" s="46"/>
      <c r="D34" s="47" t="s">
        <v>125</v>
      </c>
      <c r="E34" s="49"/>
      <c r="F34" s="49"/>
      <c r="G34" s="49"/>
      <c r="H34" s="49"/>
      <c r="I34" s="49"/>
      <c r="J34" s="49"/>
      <c r="K34" s="49"/>
      <c r="L34" s="49"/>
      <c r="M34" s="49"/>
      <c r="N34" s="50"/>
    </row>
    <row r="35" spans="1:14" ht="20.25" customHeight="1">
      <c r="A35" s="51"/>
      <c r="B35" s="51"/>
      <c r="C35" s="52"/>
      <c r="D35" s="47" t="s">
        <v>127</v>
      </c>
      <c r="E35" s="49">
        <f>SUM(E32,E33)-E34</f>
        <v>254074</v>
      </c>
      <c r="F35" s="49"/>
      <c r="G35" s="49"/>
      <c r="H35" s="49"/>
      <c r="I35" s="49">
        <f>SUM(I32,I33)-I34</f>
        <v>254074</v>
      </c>
      <c r="J35" s="49"/>
      <c r="K35" s="49">
        <f>SUM(K32,K33)-K34</f>
        <v>254074</v>
      </c>
      <c r="L35" s="49"/>
      <c r="M35" s="49"/>
      <c r="N35" s="50"/>
    </row>
    <row r="36" spans="1:14" ht="20.25" customHeight="1">
      <c r="A36" s="54"/>
      <c r="B36" s="54" t="s">
        <v>130</v>
      </c>
      <c r="C36" s="338" t="s">
        <v>131</v>
      </c>
      <c r="D36" s="47" t="s">
        <v>123</v>
      </c>
      <c r="E36" s="49">
        <f>SUM(I36,M36)</f>
        <v>2000</v>
      </c>
      <c r="F36" s="49"/>
      <c r="G36" s="49"/>
      <c r="H36" s="49"/>
      <c r="I36" s="49">
        <f>SUM(J36,K36,L36)</f>
        <v>2000</v>
      </c>
      <c r="J36" s="49"/>
      <c r="K36" s="49">
        <v>2000</v>
      </c>
      <c r="L36" s="49"/>
      <c r="M36" s="49"/>
      <c r="N36" s="50"/>
    </row>
    <row r="37" spans="1:14" ht="20.25" customHeight="1">
      <c r="A37" s="45"/>
      <c r="B37" s="45"/>
      <c r="C37" s="339"/>
      <c r="D37" s="47" t="s">
        <v>124</v>
      </c>
      <c r="E37" s="57"/>
      <c r="F37" s="57"/>
      <c r="G37" s="57"/>
      <c r="H37" s="49"/>
      <c r="I37" s="57"/>
      <c r="J37" s="57"/>
      <c r="K37" s="49"/>
      <c r="L37" s="49"/>
      <c r="M37" s="49"/>
      <c r="N37" s="50"/>
    </row>
    <row r="38" spans="1:14" ht="20.25" customHeight="1">
      <c r="A38" s="45"/>
      <c r="B38" s="45"/>
      <c r="C38" s="339"/>
      <c r="D38" s="47" t="s">
        <v>125</v>
      </c>
      <c r="E38" s="57"/>
      <c r="F38" s="57"/>
      <c r="G38" s="57"/>
      <c r="H38" s="49"/>
      <c r="I38" s="57"/>
      <c r="J38" s="57"/>
      <c r="K38" s="49"/>
      <c r="L38" s="49"/>
      <c r="M38" s="49"/>
      <c r="N38" s="50"/>
    </row>
    <row r="39" spans="1:14" ht="20.25" customHeight="1">
      <c r="A39" s="51"/>
      <c r="B39" s="51"/>
      <c r="C39" s="340"/>
      <c r="D39" s="47" t="s">
        <v>127</v>
      </c>
      <c r="E39" s="49">
        <f>SUM(E36,E37)-E38</f>
        <v>2000</v>
      </c>
      <c r="F39" s="49"/>
      <c r="G39" s="49"/>
      <c r="H39" s="49"/>
      <c r="I39" s="49">
        <f>SUM(I36,I37)-I38</f>
        <v>2000</v>
      </c>
      <c r="J39" s="49"/>
      <c r="K39" s="49">
        <f>SUM(K36,K37)-K38</f>
        <v>2000</v>
      </c>
      <c r="L39" s="49"/>
      <c r="M39" s="49"/>
      <c r="N39" s="50"/>
    </row>
    <row r="40" spans="1:14" ht="20.25" customHeight="1">
      <c r="A40" s="53" t="s">
        <v>132</v>
      </c>
      <c r="B40" s="54"/>
      <c r="C40" s="55" t="s">
        <v>16</v>
      </c>
      <c r="D40" s="58" t="s">
        <v>123</v>
      </c>
      <c r="E40" s="59">
        <f>SUM(E44)</f>
        <v>5420000</v>
      </c>
      <c r="F40" s="59"/>
      <c r="G40" s="59"/>
      <c r="H40" s="59"/>
      <c r="I40" s="59">
        <f aca="true" t="shared" si="1" ref="I40:K43">SUM(I44)</f>
        <v>1900000</v>
      </c>
      <c r="J40" s="59">
        <f t="shared" si="1"/>
        <v>895640</v>
      </c>
      <c r="K40" s="59">
        <f t="shared" si="1"/>
        <v>1004360</v>
      </c>
      <c r="L40" s="59"/>
      <c r="M40" s="59">
        <f>SUM(M44)</f>
        <v>3520000</v>
      </c>
      <c r="N40" s="50"/>
    </row>
    <row r="41" spans="1:14" ht="20.25" customHeight="1">
      <c r="A41" s="60"/>
      <c r="B41" s="45"/>
      <c r="C41" s="61"/>
      <c r="D41" s="58" t="s">
        <v>124</v>
      </c>
      <c r="E41" s="59">
        <f>SUM(E45)</f>
        <v>1637124</v>
      </c>
      <c r="F41" s="59"/>
      <c r="G41" s="59"/>
      <c r="H41" s="59"/>
      <c r="I41" s="59">
        <f t="shared" si="1"/>
        <v>237124</v>
      </c>
      <c r="J41" s="59">
        <f t="shared" si="1"/>
        <v>16190</v>
      </c>
      <c r="K41" s="59">
        <f t="shared" si="1"/>
        <v>220934</v>
      </c>
      <c r="L41" s="59"/>
      <c r="M41" s="59">
        <f>SUM(M45)</f>
        <v>1400000</v>
      </c>
      <c r="N41" s="50"/>
    </row>
    <row r="42" spans="1:14" ht="20.25" customHeight="1">
      <c r="A42" s="60"/>
      <c r="B42" s="45"/>
      <c r="C42" s="61"/>
      <c r="D42" s="58" t="s">
        <v>125</v>
      </c>
      <c r="E42" s="59">
        <f>SUM(E46)</f>
        <v>37124</v>
      </c>
      <c r="F42" s="59"/>
      <c r="G42" s="59"/>
      <c r="H42" s="59"/>
      <c r="I42" s="59">
        <f t="shared" si="1"/>
        <v>37124</v>
      </c>
      <c r="J42" s="59">
        <f t="shared" si="1"/>
        <v>9190</v>
      </c>
      <c r="K42" s="59">
        <f t="shared" si="1"/>
        <v>27934</v>
      </c>
      <c r="L42" s="59"/>
      <c r="M42" s="59">
        <f>SUM(M46)</f>
        <v>0</v>
      </c>
      <c r="N42" s="50"/>
    </row>
    <row r="43" spans="1:14" ht="20.25" customHeight="1">
      <c r="A43" s="60"/>
      <c r="B43" s="45"/>
      <c r="C43" s="61"/>
      <c r="D43" s="62" t="s">
        <v>127</v>
      </c>
      <c r="E43" s="59">
        <f>SUM(E47)</f>
        <v>7020000</v>
      </c>
      <c r="F43" s="59"/>
      <c r="G43" s="59"/>
      <c r="H43" s="59"/>
      <c r="I43" s="59">
        <f t="shared" si="1"/>
        <v>2100000</v>
      </c>
      <c r="J43" s="59">
        <f t="shared" si="1"/>
        <v>902640</v>
      </c>
      <c r="K43" s="59">
        <f t="shared" si="1"/>
        <v>1197360</v>
      </c>
      <c r="L43" s="59"/>
      <c r="M43" s="59">
        <f>SUM(M47)</f>
        <v>4920000</v>
      </c>
      <c r="N43" s="50"/>
    </row>
    <row r="44" spans="1:14" ht="20.25" customHeight="1">
      <c r="A44" s="53"/>
      <c r="B44" s="54" t="s">
        <v>133</v>
      </c>
      <c r="C44" s="58" t="s">
        <v>17</v>
      </c>
      <c r="D44" s="62" t="s">
        <v>123</v>
      </c>
      <c r="E44" s="49">
        <f>SUM(I44,M44)</f>
        <v>5420000</v>
      </c>
      <c r="F44" s="49"/>
      <c r="G44" s="49"/>
      <c r="H44" s="63"/>
      <c r="I44" s="49">
        <f>SUM(K44,J44)</f>
        <v>1900000</v>
      </c>
      <c r="J44" s="49">
        <v>895640</v>
      </c>
      <c r="K44" s="63">
        <v>1004360</v>
      </c>
      <c r="L44" s="57"/>
      <c r="M44" s="49">
        <v>3520000</v>
      </c>
      <c r="N44" s="50"/>
    </row>
    <row r="45" spans="1:14" ht="20.25" customHeight="1">
      <c r="A45" s="45"/>
      <c r="B45" s="45"/>
      <c r="C45" s="46"/>
      <c r="D45" s="58" t="s">
        <v>124</v>
      </c>
      <c r="E45" s="49">
        <f>SUM(I45,M45)</f>
        <v>1637124</v>
      </c>
      <c r="F45" s="49"/>
      <c r="G45" s="64"/>
      <c r="H45" s="63"/>
      <c r="I45" s="49">
        <f>SUM(K45,J45)</f>
        <v>237124</v>
      </c>
      <c r="J45" s="64">
        <v>16190</v>
      </c>
      <c r="K45" s="63">
        <v>220934</v>
      </c>
      <c r="L45" s="49"/>
      <c r="M45" s="49">
        <v>1400000</v>
      </c>
      <c r="N45" s="50"/>
    </row>
    <row r="46" spans="1:14" ht="20.25" customHeight="1">
      <c r="A46" s="45"/>
      <c r="B46" s="45"/>
      <c r="C46" s="46"/>
      <c r="D46" s="58" t="s">
        <v>125</v>
      </c>
      <c r="E46" s="49">
        <f>SUM(I46,M46)</f>
        <v>37124</v>
      </c>
      <c r="F46" s="49"/>
      <c r="G46" s="57"/>
      <c r="H46" s="65"/>
      <c r="I46" s="49">
        <f>SUM(K46,J46)</f>
        <v>37124</v>
      </c>
      <c r="J46" s="57">
        <v>9190</v>
      </c>
      <c r="K46" s="65">
        <v>27934</v>
      </c>
      <c r="L46" s="49"/>
      <c r="M46" s="49"/>
      <c r="N46" s="50"/>
    </row>
    <row r="47" spans="1:14" ht="20.25" customHeight="1">
      <c r="A47" s="51"/>
      <c r="B47" s="51"/>
      <c r="C47" s="52"/>
      <c r="D47" s="47" t="s">
        <v>127</v>
      </c>
      <c r="E47" s="49">
        <f>SUM(E44,E45)-E46</f>
        <v>7020000</v>
      </c>
      <c r="F47" s="49"/>
      <c r="G47" s="49"/>
      <c r="H47" s="49"/>
      <c r="I47" s="49">
        <f>SUM(I44,I45)-I46</f>
        <v>2100000</v>
      </c>
      <c r="J47" s="49">
        <f>SUM(J44,J45)-J46</f>
        <v>902640</v>
      </c>
      <c r="K47" s="49">
        <f>SUM(K44,K45)-K46</f>
        <v>1197360</v>
      </c>
      <c r="L47" s="49"/>
      <c r="M47" s="49">
        <f>SUM(M44,M45)-M46</f>
        <v>4920000</v>
      </c>
      <c r="N47" s="50"/>
    </row>
    <row r="48" spans="1:14" ht="20.25" customHeight="1">
      <c r="A48" s="53" t="s">
        <v>134</v>
      </c>
      <c r="B48" s="54"/>
      <c r="C48" s="364" t="s">
        <v>26</v>
      </c>
      <c r="D48" s="58" t="s">
        <v>123</v>
      </c>
      <c r="E48" s="59">
        <f>SUM(E52)</f>
        <v>21500</v>
      </c>
      <c r="F48" s="59">
        <f>SUM(F52)</f>
        <v>15000</v>
      </c>
      <c r="G48" s="59"/>
      <c r="H48" s="59"/>
      <c r="I48" s="59">
        <f>SUM(I52)</f>
        <v>21500</v>
      </c>
      <c r="J48" s="59"/>
      <c r="K48" s="59">
        <f>SUM(K52)</f>
        <v>21500</v>
      </c>
      <c r="L48" s="57"/>
      <c r="M48" s="49"/>
      <c r="N48" s="50"/>
    </row>
    <row r="49" spans="1:14" ht="20.25" customHeight="1">
      <c r="A49" s="45"/>
      <c r="B49" s="45"/>
      <c r="C49" s="365"/>
      <c r="D49" s="58" t="s">
        <v>124</v>
      </c>
      <c r="E49" s="57"/>
      <c r="F49" s="59"/>
      <c r="G49" s="59"/>
      <c r="H49" s="48"/>
      <c r="I49" s="59"/>
      <c r="J49" s="59"/>
      <c r="K49" s="59"/>
      <c r="L49" s="49"/>
      <c r="M49" s="49"/>
      <c r="N49" s="50"/>
    </row>
    <row r="50" spans="1:14" ht="20.25" customHeight="1">
      <c r="A50" s="45"/>
      <c r="B50" s="45"/>
      <c r="C50" s="46"/>
      <c r="D50" s="58" t="s">
        <v>125</v>
      </c>
      <c r="E50" s="59"/>
      <c r="F50" s="59"/>
      <c r="G50" s="59"/>
      <c r="H50" s="48"/>
      <c r="I50" s="59"/>
      <c r="J50" s="59"/>
      <c r="K50" s="48"/>
      <c r="L50" s="49"/>
      <c r="M50" s="49"/>
      <c r="N50" s="50"/>
    </row>
    <row r="51" spans="1:14" ht="20.25" customHeight="1">
      <c r="A51" s="45"/>
      <c r="B51" s="45"/>
      <c r="C51" s="46"/>
      <c r="D51" s="58" t="s">
        <v>127</v>
      </c>
      <c r="E51" s="59">
        <f>SUM(E55)</f>
        <v>21500</v>
      </c>
      <c r="F51" s="59">
        <f>SUM(F55)</f>
        <v>15000</v>
      </c>
      <c r="G51" s="59"/>
      <c r="H51" s="59"/>
      <c r="I51" s="59">
        <f>SUM(I55)</f>
        <v>21500</v>
      </c>
      <c r="J51" s="59"/>
      <c r="K51" s="59">
        <f>SUM(K55)</f>
        <v>21500</v>
      </c>
      <c r="L51" s="49"/>
      <c r="M51" s="66"/>
      <c r="N51" s="50"/>
    </row>
    <row r="52" spans="1:14" ht="20.25" customHeight="1">
      <c r="A52" s="53"/>
      <c r="B52" s="54" t="s">
        <v>135</v>
      </c>
      <c r="C52" s="352" t="s">
        <v>27</v>
      </c>
      <c r="D52" s="58" t="s">
        <v>123</v>
      </c>
      <c r="E52" s="57">
        <f>SUM(I52,M52)</f>
        <v>21500</v>
      </c>
      <c r="F52" s="57">
        <v>15000</v>
      </c>
      <c r="G52" s="57"/>
      <c r="H52" s="49"/>
      <c r="I52" s="57">
        <f>SUM(J52:K52)</f>
        <v>21500</v>
      </c>
      <c r="J52" s="57"/>
      <c r="K52" s="49">
        <f>15000+6500</f>
        <v>21500</v>
      </c>
      <c r="L52" s="49"/>
      <c r="M52" s="49"/>
      <c r="N52" s="50"/>
    </row>
    <row r="53" spans="1:14" ht="20.25" customHeight="1">
      <c r="A53" s="45"/>
      <c r="B53" s="45"/>
      <c r="C53" s="353"/>
      <c r="D53" s="58" t="s">
        <v>124</v>
      </c>
      <c r="E53" s="57"/>
      <c r="F53" s="57"/>
      <c r="G53" s="57"/>
      <c r="H53" s="49"/>
      <c r="I53" s="57"/>
      <c r="J53" s="57"/>
      <c r="K53" s="49"/>
      <c r="L53" s="49"/>
      <c r="M53" s="49"/>
      <c r="N53" s="50"/>
    </row>
    <row r="54" spans="1:14" ht="20.25" customHeight="1">
      <c r="A54" s="45"/>
      <c r="B54" s="45"/>
      <c r="C54" s="46"/>
      <c r="D54" s="58" t="s">
        <v>125</v>
      </c>
      <c r="E54" s="57"/>
      <c r="F54" s="57"/>
      <c r="G54" s="57"/>
      <c r="H54" s="49"/>
      <c r="I54" s="57"/>
      <c r="J54" s="57"/>
      <c r="K54" s="49"/>
      <c r="L54" s="49"/>
      <c r="M54" s="49"/>
      <c r="N54" s="50"/>
    </row>
    <row r="55" spans="1:14" ht="20.25" customHeight="1">
      <c r="A55" s="51"/>
      <c r="B55" s="51"/>
      <c r="C55" s="52"/>
      <c r="D55" s="47" t="s">
        <v>127</v>
      </c>
      <c r="E55" s="49">
        <f>SUM(E52,E53)-E54</f>
        <v>21500</v>
      </c>
      <c r="F55" s="49">
        <f>SUM(F52,F53)-F54</f>
        <v>15000</v>
      </c>
      <c r="G55" s="49"/>
      <c r="H55" s="49"/>
      <c r="I55" s="49">
        <f>SUM(I52,I53)-I54</f>
        <v>21500</v>
      </c>
      <c r="J55" s="49"/>
      <c r="K55" s="49">
        <f>SUM(K52,K53)-K54</f>
        <v>21500</v>
      </c>
      <c r="L55" s="49"/>
      <c r="M55" s="49"/>
      <c r="N55" s="50"/>
    </row>
    <row r="56" spans="1:14" ht="20.25" customHeight="1">
      <c r="A56" s="53" t="s">
        <v>136</v>
      </c>
      <c r="B56" s="54"/>
      <c r="C56" s="55" t="s">
        <v>32</v>
      </c>
      <c r="D56" s="58" t="s">
        <v>123</v>
      </c>
      <c r="E56" s="59">
        <f>SUM(E60,E64,E68)</f>
        <v>433500</v>
      </c>
      <c r="F56" s="59">
        <f>SUM(F60,F64,F68)</f>
        <v>388000</v>
      </c>
      <c r="G56" s="59">
        <v>42000</v>
      </c>
      <c r="H56" s="59"/>
      <c r="I56" s="59">
        <f>SUM(I60,I64,I68)</f>
        <v>391500</v>
      </c>
      <c r="J56" s="59">
        <f>SUM(J60,J64,J68)</f>
        <v>176819</v>
      </c>
      <c r="K56" s="59">
        <f>SUM(K60,K64,K68)</f>
        <v>214681</v>
      </c>
      <c r="L56" s="59"/>
      <c r="M56" s="59">
        <f>M60+M64+M68</f>
        <v>42000</v>
      </c>
      <c r="N56" s="50"/>
    </row>
    <row r="57" spans="1:14" ht="20.25" customHeight="1">
      <c r="A57" s="45"/>
      <c r="B57" s="45"/>
      <c r="C57" s="46"/>
      <c r="D57" s="58" t="s">
        <v>124</v>
      </c>
      <c r="E57" s="59"/>
      <c r="F57" s="59"/>
      <c r="G57" s="59"/>
      <c r="H57" s="59"/>
      <c r="I57" s="59"/>
      <c r="J57" s="59"/>
      <c r="K57" s="59"/>
      <c r="L57" s="59"/>
      <c r="M57" s="59"/>
      <c r="N57" s="50"/>
    </row>
    <row r="58" spans="1:14" ht="20.25" customHeight="1">
      <c r="A58" s="45"/>
      <c r="B58" s="45"/>
      <c r="C58" s="46"/>
      <c r="D58" s="58" t="s">
        <v>125</v>
      </c>
      <c r="E58" s="59"/>
      <c r="F58" s="59"/>
      <c r="G58" s="59"/>
      <c r="H58" s="59"/>
      <c r="I58" s="59"/>
      <c r="J58" s="59"/>
      <c r="K58" s="59"/>
      <c r="L58" s="59"/>
      <c r="M58" s="59"/>
      <c r="N58" s="50"/>
    </row>
    <row r="59" spans="1:14" ht="20.25" customHeight="1">
      <c r="A59" s="51"/>
      <c r="B59" s="51"/>
      <c r="C59" s="52"/>
      <c r="D59" s="47" t="s">
        <v>127</v>
      </c>
      <c r="E59" s="48">
        <f>SUM(E63,E67,E71)</f>
        <v>433500</v>
      </c>
      <c r="F59" s="48">
        <f>SUM(F63,F67,F71)</f>
        <v>388000</v>
      </c>
      <c r="G59" s="48">
        <f>SUM(G63,G67,G71)</f>
        <v>42000</v>
      </c>
      <c r="H59" s="48"/>
      <c r="I59" s="48">
        <f>SUM(I63,I67,I71)</f>
        <v>391500</v>
      </c>
      <c r="J59" s="48">
        <f>SUM(J63,J67,J71)</f>
        <v>176819</v>
      </c>
      <c r="K59" s="48">
        <f>SUM(K56:K57)-K58</f>
        <v>214681</v>
      </c>
      <c r="L59" s="48"/>
      <c r="M59" s="48">
        <f>SUM(M63,M67,M71)</f>
        <v>42000</v>
      </c>
      <c r="N59" s="50"/>
    </row>
    <row r="60" spans="1:14" ht="20.25" customHeight="1">
      <c r="A60" s="53"/>
      <c r="B60" s="54" t="s">
        <v>137</v>
      </c>
      <c r="C60" s="352" t="s">
        <v>138</v>
      </c>
      <c r="D60" s="58" t="s">
        <v>123</v>
      </c>
      <c r="E60" s="57">
        <f>SUM(I60,M60)</f>
        <v>172000</v>
      </c>
      <c r="F60" s="57">
        <v>172000</v>
      </c>
      <c r="G60" s="57"/>
      <c r="H60" s="49"/>
      <c r="I60" s="57">
        <f>SUM(J60,K60,L60)</f>
        <v>172000</v>
      </c>
      <c r="J60" s="57"/>
      <c r="K60" s="49">
        <v>172000</v>
      </c>
      <c r="L60" s="49"/>
      <c r="M60" s="49"/>
      <c r="N60" s="50"/>
    </row>
    <row r="61" spans="1:14" ht="20.25" customHeight="1">
      <c r="A61" s="45"/>
      <c r="B61" s="45"/>
      <c r="C61" s="353"/>
      <c r="D61" s="58" t="s">
        <v>124</v>
      </c>
      <c r="E61" s="57"/>
      <c r="F61" s="57"/>
      <c r="G61" s="57"/>
      <c r="H61" s="49"/>
      <c r="I61" s="57"/>
      <c r="J61" s="57"/>
      <c r="K61" s="49"/>
      <c r="L61" s="49"/>
      <c r="M61" s="49"/>
      <c r="N61" s="50"/>
    </row>
    <row r="62" spans="1:14" ht="20.25" customHeight="1">
      <c r="A62" s="45"/>
      <c r="B62" s="45"/>
      <c r="C62" s="46"/>
      <c r="D62" s="58" t="s">
        <v>125</v>
      </c>
      <c r="E62" s="57"/>
      <c r="F62" s="57"/>
      <c r="G62" s="57"/>
      <c r="H62" s="49"/>
      <c r="I62" s="57"/>
      <c r="J62" s="57"/>
      <c r="K62" s="49"/>
      <c r="L62" s="49"/>
      <c r="M62" s="49"/>
      <c r="N62" s="50"/>
    </row>
    <row r="63" spans="1:14" ht="20.25" customHeight="1">
      <c r="A63" s="51"/>
      <c r="B63" s="51"/>
      <c r="C63" s="52"/>
      <c r="D63" s="47" t="s">
        <v>127</v>
      </c>
      <c r="E63" s="49">
        <f>SUM(E60,E61)-E62</f>
        <v>172000</v>
      </c>
      <c r="F63" s="49">
        <f>SUM(F60,F61)-F62</f>
        <v>172000</v>
      </c>
      <c r="G63" s="49"/>
      <c r="H63" s="49"/>
      <c r="I63" s="49">
        <f>SUM(I60,I61)-I62</f>
        <v>172000</v>
      </c>
      <c r="J63" s="49"/>
      <c r="K63" s="49">
        <f>SUM(K60,K61)-K62</f>
        <v>172000</v>
      </c>
      <c r="L63" s="49"/>
      <c r="M63" s="49"/>
      <c r="N63" s="50"/>
    </row>
    <row r="64" spans="1:14" ht="20.25" customHeight="1">
      <c r="A64" s="53"/>
      <c r="B64" s="54" t="s">
        <v>139</v>
      </c>
      <c r="C64" s="352" t="s">
        <v>34</v>
      </c>
      <c r="D64" s="58" t="s">
        <v>123</v>
      </c>
      <c r="E64" s="57">
        <f>SUM(I64,M64)</f>
        <v>5500</v>
      </c>
      <c r="F64" s="57">
        <v>2000</v>
      </c>
      <c r="G64" s="57"/>
      <c r="H64" s="49"/>
      <c r="I64" s="57">
        <f>SUM(J64:K64)</f>
        <v>5500</v>
      </c>
      <c r="J64" s="57"/>
      <c r="K64" s="49">
        <f>3500+2000</f>
        <v>5500</v>
      </c>
      <c r="L64" s="49"/>
      <c r="M64" s="49"/>
      <c r="N64" s="50"/>
    </row>
    <row r="65" spans="1:14" ht="20.25" customHeight="1">
      <c r="A65" s="45"/>
      <c r="B65" s="45"/>
      <c r="C65" s="353"/>
      <c r="D65" s="58" t="s">
        <v>124</v>
      </c>
      <c r="E65" s="57"/>
      <c r="F65" s="57"/>
      <c r="G65" s="57"/>
      <c r="H65" s="49"/>
      <c r="I65" s="57"/>
      <c r="J65" s="57"/>
      <c r="K65" s="49"/>
      <c r="L65" s="49"/>
      <c r="M65" s="49"/>
      <c r="N65" s="50"/>
    </row>
    <row r="66" spans="1:14" ht="20.25" customHeight="1">
      <c r="A66" s="45"/>
      <c r="B66" s="45"/>
      <c r="C66" s="46"/>
      <c r="D66" s="58" t="s">
        <v>125</v>
      </c>
      <c r="E66" s="57"/>
      <c r="F66" s="57"/>
      <c r="G66" s="57"/>
      <c r="H66" s="49"/>
      <c r="I66" s="57"/>
      <c r="J66" s="57"/>
      <c r="K66" s="49"/>
      <c r="L66" s="49"/>
      <c r="M66" s="49"/>
      <c r="N66" s="50"/>
    </row>
    <row r="67" spans="1:14" ht="20.25" customHeight="1">
      <c r="A67" s="51"/>
      <c r="B67" s="51"/>
      <c r="C67" s="52"/>
      <c r="D67" s="47" t="s">
        <v>127</v>
      </c>
      <c r="E67" s="49">
        <f>SUM(E64,E65)-E66</f>
        <v>5500</v>
      </c>
      <c r="F67" s="49">
        <f>SUM(F64,F65)-F66</f>
        <v>2000</v>
      </c>
      <c r="G67" s="49"/>
      <c r="H67" s="49"/>
      <c r="I67" s="49">
        <f>SUM(I64,I65)-I66</f>
        <v>5500</v>
      </c>
      <c r="J67" s="49"/>
      <c r="K67" s="49">
        <f>SUM(K64,K65)-K66</f>
        <v>5500</v>
      </c>
      <c r="L67" s="49"/>
      <c r="M67" s="49"/>
      <c r="N67" s="50"/>
    </row>
    <row r="68" spans="1:14" ht="20.25" customHeight="1">
      <c r="A68" s="53"/>
      <c r="B68" s="54" t="s">
        <v>140</v>
      </c>
      <c r="C68" s="58" t="s">
        <v>35</v>
      </c>
      <c r="D68" s="58" t="s">
        <v>123</v>
      </c>
      <c r="E68" s="57">
        <v>256000</v>
      </c>
      <c r="F68" s="57">
        <v>214000</v>
      </c>
      <c r="G68" s="57">
        <v>42000</v>
      </c>
      <c r="H68" s="57"/>
      <c r="I68" s="57">
        <f>SUM(K68,J68)</f>
        <v>214000</v>
      </c>
      <c r="J68" s="57">
        <f>48000+88282+10285+26660+3592</f>
        <v>176819</v>
      </c>
      <c r="K68" s="49">
        <v>37181</v>
      </c>
      <c r="L68" s="49"/>
      <c r="M68" s="57">
        <v>42000</v>
      </c>
      <c r="N68" s="50"/>
    </row>
    <row r="69" spans="1:14" ht="20.25" customHeight="1">
      <c r="A69" s="45"/>
      <c r="B69" s="45"/>
      <c r="C69" s="46"/>
      <c r="D69" s="58" t="s">
        <v>124</v>
      </c>
      <c r="E69" s="57"/>
      <c r="F69" s="57"/>
      <c r="G69" s="57"/>
      <c r="H69" s="49"/>
      <c r="I69" s="57"/>
      <c r="J69" s="57"/>
      <c r="K69" s="49"/>
      <c r="L69" s="49"/>
      <c r="M69" s="49"/>
      <c r="N69" s="50"/>
    </row>
    <row r="70" spans="1:14" ht="20.25" customHeight="1">
      <c r="A70" s="45"/>
      <c r="B70" s="45"/>
      <c r="C70" s="46"/>
      <c r="D70" s="58" t="s">
        <v>125</v>
      </c>
      <c r="E70" s="57"/>
      <c r="F70" s="57"/>
      <c r="G70" s="57"/>
      <c r="H70" s="49"/>
      <c r="I70" s="57"/>
      <c r="J70" s="57"/>
      <c r="K70" s="49"/>
      <c r="L70" s="49"/>
      <c r="M70" s="49"/>
      <c r="N70" s="50"/>
    </row>
    <row r="71" spans="1:14" ht="20.25" customHeight="1">
      <c r="A71" s="45"/>
      <c r="B71" s="45"/>
      <c r="C71" s="46"/>
      <c r="D71" s="58" t="s">
        <v>127</v>
      </c>
      <c r="E71" s="57">
        <f>SUM(E68,E69)-E70</f>
        <v>256000</v>
      </c>
      <c r="F71" s="57">
        <f>SUM(F68,F69)-F70</f>
        <v>214000</v>
      </c>
      <c r="G71" s="57">
        <f>SUM(G68,G69)-G70</f>
        <v>42000</v>
      </c>
      <c r="H71" s="57"/>
      <c r="I71" s="57">
        <f>SUM(I68,I69)-I70</f>
        <v>214000</v>
      </c>
      <c r="J71" s="57">
        <f>SUM(J68,J69)-J70</f>
        <v>176819</v>
      </c>
      <c r="K71" s="57">
        <f>SUM(K68,K69,)-K70</f>
        <v>37181</v>
      </c>
      <c r="L71" s="57"/>
      <c r="M71" s="57">
        <f>SUM(M68,M69,)-M70</f>
        <v>42000</v>
      </c>
      <c r="N71" s="50"/>
    </row>
    <row r="72" spans="1:14" ht="20.25" customHeight="1">
      <c r="A72" s="53" t="s">
        <v>141</v>
      </c>
      <c r="B72" s="54"/>
      <c r="C72" s="55" t="s">
        <v>37</v>
      </c>
      <c r="D72" s="58" t="s">
        <v>123</v>
      </c>
      <c r="E72" s="59">
        <f>SUM(E76,E80,E84,E88)</f>
        <v>4600211</v>
      </c>
      <c r="F72" s="59">
        <f>SUM(F76,F80,F84,F88)</f>
        <v>170800</v>
      </c>
      <c r="G72" s="59"/>
      <c r="H72" s="59">
        <f>SUM(H76,H80,H84,H88)</f>
        <v>7000</v>
      </c>
      <c r="I72" s="59">
        <f>SUM(I76,I80,I84,I88)</f>
        <v>4546211</v>
      </c>
      <c r="J72" s="59">
        <f>SUM(J76,J80,J84,J88)</f>
        <v>2844594</v>
      </c>
      <c r="K72" s="59">
        <f>SUM(K76,K80,K84,K88)</f>
        <v>1701617</v>
      </c>
      <c r="L72" s="59"/>
      <c r="M72" s="59">
        <f>SUM(M76,M80,M84,M88)</f>
        <v>54000</v>
      </c>
      <c r="N72" s="50"/>
    </row>
    <row r="73" spans="1:14" ht="20.25" customHeight="1">
      <c r="A73" s="45"/>
      <c r="B73" s="45"/>
      <c r="C73" s="46"/>
      <c r="D73" s="58" t="s">
        <v>124</v>
      </c>
      <c r="E73" s="59">
        <f>SUM(E77,E81,E85,E89)</f>
        <v>23000</v>
      </c>
      <c r="F73" s="59"/>
      <c r="G73" s="59"/>
      <c r="H73" s="48"/>
      <c r="I73" s="59">
        <f aca="true" t="shared" si="2" ref="I73:K74">SUM(I77,I81,I85,I89)</f>
        <v>23000</v>
      </c>
      <c r="J73" s="59">
        <f t="shared" si="2"/>
        <v>17000</v>
      </c>
      <c r="K73" s="59">
        <f t="shared" si="2"/>
        <v>6000</v>
      </c>
      <c r="L73" s="48"/>
      <c r="M73" s="59">
        <f>SUM(M77,M81,M85,M89)</f>
        <v>0</v>
      </c>
      <c r="N73" s="50"/>
    </row>
    <row r="74" spans="1:14" ht="20.25" customHeight="1">
      <c r="A74" s="45"/>
      <c r="B74" s="45"/>
      <c r="C74" s="46"/>
      <c r="D74" s="58" t="s">
        <v>125</v>
      </c>
      <c r="E74" s="59">
        <f>SUM(E78,E82,E86,E90)</f>
        <v>6000</v>
      </c>
      <c r="F74" s="59"/>
      <c r="G74" s="59"/>
      <c r="H74" s="59"/>
      <c r="I74" s="59">
        <f t="shared" si="2"/>
        <v>6000</v>
      </c>
      <c r="J74" s="59">
        <f t="shared" si="2"/>
        <v>0</v>
      </c>
      <c r="K74" s="59">
        <f t="shared" si="2"/>
        <v>6000</v>
      </c>
      <c r="L74" s="59"/>
      <c r="M74" s="59">
        <f>SUM(M78,M82,M86,M90)</f>
        <v>0</v>
      </c>
      <c r="N74" s="50"/>
    </row>
    <row r="75" spans="1:14" ht="20.25" customHeight="1">
      <c r="A75" s="51"/>
      <c r="B75" s="51"/>
      <c r="C75" s="52"/>
      <c r="D75" s="47" t="s">
        <v>127</v>
      </c>
      <c r="E75" s="48">
        <f>SUM(I75,M75)</f>
        <v>4617211</v>
      </c>
      <c r="F75" s="48">
        <f>SUM(F79,F83,F87,F91)</f>
        <v>170800</v>
      </c>
      <c r="G75" s="48"/>
      <c r="H75" s="48">
        <f>SUM(H72:H73)-H74</f>
        <v>7000</v>
      </c>
      <c r="I75" s="48">
        <f>SUM(J75:K75)</f>
        <v>4563211</v>
      </c>
      <c r="J75" s="48">
        <f>SUM(J79,J83,J87,J91)</f>
        <v>2861594</v>
      </c>
      <c r="K75" s="48">
        <f>SUM(K72:K73)-K74</f>
        <v>1701617</v>
      </c>
      <c r="L75" s="48"/>
      <c r="M75" s="48">
        <f>SUM(M79,M83,M87,M91)</f>
        <v>54000</v>
      </c>
      <c r="N75" s="50"/>
    </row>
    <row r="76" spans="1:14" ht="20.25" customHeight="1">
      <c r="A76" s="53"/>
      <c r="B76" s="54" t="s">
        <v>142</v>
      </c>
      <c r="C76" s="58" t="s">
        <v>38</v>
      </c>
      <c r="D76" s="58" t="s">
        <v>123</v>
      </c>
      <c r="E76" s="57">
        <f>SUM(I76,M76)</f>
        <v>148800</v>
      </c>
      <c r="F76" s="57">
        <v>148800</v>
      </c>
      <c r="G76" s="57"/>
      <c r="H76" s="49"/>
      <c r="I76" s="57">
        <f>SUM(J76:L76)</f>
        <v>148800</v>
      </c>
      <c r="J76" s="57">
        <v>148800</v>
      </c>
      <c r="K76" s="49"/>
      <c r="L76" s="49"/>
      <c r="M76" s="49"/>
      <c r="N76" s="50"/>
    </row>
    <row r="77" spans="1:14" ht="20.25" customHeight="1">
      <c r="A77" s="45"/>
      <c r="B77" s="45"/>
      <c r="C77" s="46"/>
      <c r="D77" s="58" t="s">
        <v>124</v>
      </c>
      <c r="E77" s="57"/>
      <c r="F77" s="57"/>
      <c r="G77" s="57"/>
      <c r="H77" s="49"/>
      <c r="I77" s="57"/>
      <c r="J77" s="57"/>
      <c r="K77" s="49"/>
      <c r="L77" s="49"/>
      <c r="M77" s="49"/>
      <c r="N77" s="50"/>
    </row>
    <row r="78" spans="1:14" ht="20.25" customHeight="1">
      <c r="A78" s="45"/>
      <c r="B78" s="45"/>
      <c r="C78" s="46"/>
      <c r="D78" s="58" t="s">
        <v>125</v>
      </c>
      <c r="E78" s="57"/>
      <c r="F78" s="57"/>
      <c r="G78" s="57"/>
      <c r="H78" s="49"/>
      <c r="I78" s="57"/>
      <c r="J78" s="57"/>
      <c r="K78" s="49"/>
      <c r="L78" s="49"/>
      <c r="M78" s="49"/>
      <c r="N78" s="50"/>
    </row>
    <row r="79" spans="1:14" ht="20.25" customHeight="1">
      <c r="A79" s="51"/>
      <c r="B79" s="51"/>
      <c r="C79" s="52"/>
      <c r="D79" s="47" t="s">
        <v>127</v>
      </c>
      <c r="E79" s="49">
        <f>SUM(I79,M79)</f>
        <v>148800</v>
      </c>
      <c r="F79" s="49">
        <f>SUM(F76,F77)-F78</f>
        <v>148800</v>
      </c>
      <c r="G79" s="49"/>
      <c r="H79" s="49">
        <f>SUM(H76,H77)-H78</f>
        <v>0</v>
      </c>
      <c r="I79" s="49">
        <f>SUM(I76,I77)-I78</f>
        <v>148800</v>
      </c>
      <c r="J79" s="49">
        <f>SUM(J76,J77)-J78</f>
        <v>148800</v>
      </c>
      <c r="K79" s="49"/>
      <c r="L79" s="49"/>
      <c r="M79" s="49"/>
      <c r="N79" s="50"/>
    </row>
    <row r="80" spans="1:14" ht="20.25" customHeight="1">
      <c r="A80" s="53"/>
      <c r="B80" s="54" t="s">
        <v>143</v>
      </c>
      <c r="C80" s="58" t="s">
        <v>144</v>
      </c>
      <c r="D80" s="58" t="s">
        <v>123</v>
      </c>
      <c r="E80" s="57">
        <f>SUM(M80,I80)</f>
        <v>263000</v>
      </c>
      <c r="F80" s="57"/>
      <c r="G80" s="57"/>
      <c r="H80" s="57"/>
      <c r="I80" s="57">
        <f>SUM(J80,K80,L80)</f>
        <v>263000</v>
      </c>
      <c r="J80" s="57">
        <v>500</v>
      </c>
      <c r="K80" s="57">
        <v>262500</v>
      </c>
      <c r="L80" s="57"/>
      <c r="M80" s="49"/>
      <c r="N80" s="50"/>
    </row>
    <row r="81" spans="1:14" ht="20.25" customHeight="1">
      <c r="A81" s="45"/>
      <c r="B81" s="45"/>
      <c r="C81" s="46"/>
      <c r="D81" s="58" t="s">
        <v>124</v>
      </c>
      <c r="E81" s="57">
        <f>SUM(M81,I81)</f>
        <v>0</v>
      </c>
      <c r="F81" s="57"/>
      <c r="G81" s="57"/>
      <c r="H81" s="57"/>
      <c r="I81" s="57">
        <f>SUM(J81,K81,L81)</f>
        <v>0</v>
      </c>
      <c r="J81" s="57"/>
      <c r="K81" s="57"/>
      <c r="L81" s="57"/>
      <c r="M81" s="49"/>
      <c r="N81" s="50"/>
    </row>
    <row r="82" spans="1:14" ht="20.25" customHeight="1">
      <c r="A82" s="45"/>
      <c r="B82" s="45"/>
      <c r="C82" s="46"/>
      <c r="D82" s="58" t="s">
        <v>125</v>
      </c>
      <c r="E82" s="57">
        <f>SUM(M82,I82)</f>
        <v>6000</v>
      </c>
      <c r="F82" s="57"/>
      <c r="G82" s="57"/>
      <c r="H82" s="57"/>
      <c r="I82" s="57">
        <f>SUM(J82,K82,L82)</f>
        <v>6000</v>
      </c>
      <c r="J82" s="57"/>
      <c r="K82" s="57">
        <v>6000</v>
      </c>
      <c r="L82" s="57"/>
      <c r="M82" s="49"/>
      <c r="N82" s="50"/>
    </row>
    <row r="83" spans="1:14" ht="20.25" customHeight="1">
      <c r="A83" s="51"/>
      <c r="B83" s="51"/>
      <c r="C83" s="52"/>
      <c r="D83" s="47" t="s">
        <v>127</v>
      </c>
      <c r="E83" s="49">
        <f>SUM(M83,I83)</f>
        <v>257000</v>
      </c>
      <c r="F83" s="49"/>
      <c r="G83" s="49"/>
      <c r="H83" s="49"/>
      <c r="I83" s="49">
        <f>SUM(I80,I81)-I82</f>
        <v>257000</v>
      </c>
      <c r="J83" s="49">
        <f>SUM(J80,J81)-J82</f>
        <v>500</v>
      </c>
      <c r="K83" s="49">
        <f>SUM(K80,K81)-K82</f>
        <v>256500</v>
      </c>
      <c r="L83" s="49"/>
      <c r="M83" s="49"/>
      <c r="N83" s="50"/>
    </row>
    <row r="84" spans="1:14" ht="20.25" customHeight="1">
      <c r="A84" s="53"/>
      <c r="B84" s="54" t="s">
        <v>145</v>
      </c>
      <c r="C84" s="58" t="s">
        <v>47</v>
      </c>
      <c r="D84" s="58" t="s">
        <v>123</v>
      </c>
      <c r="E84" s="68">
        <f aca="true" t="shared" si="3" ref="E84:E91">SUM(I84,M84)</f>
        <v>4159411</v>
      </c>
      <c r="F84" s="68"/>
      <c r="G84" s="68"/>
      <c r="H84" s="68"/>
      <c r="I84" s="68">
        <f>SUM(J84,K84)</f>
        <v>4105411</v>
      </c>
      <c r="J84" s="68">
        <v>2677887</v>
      </c>
      <c r="K84" s="68">
        <v>1427524</v>
      </c>
      <c r="L84" s="57"/>
      <c r="M84" s="49">
        <v>54000</v>
      </c>
      <c r="N84" s="50"/>
    </row>
    <row r="85" spans="1:14" ht="20.25" customHeight="1">
      <c r="A85" s="45"/>
      <c r="B85" s="45"/>
      <c r="C85" s="46"/>
      <c r="D85" s="58" t="s">
        <v>124</v>
      </c>
      <c r="E85" s="68">
        <f t="shared" si="3"/>
        <v>23000</v>
      </c>
      <c r="F85" s="68"/>
      <c r="G85" s="68"/>
      <c r="H85" s="68"/>
      <c r="I85" s="68">
        <f>SUM(J85,K85)</f>
        <v>23000</v>
      </c>
      <c r="J85" s="68">
        <v>17000</v>
      </c>
      <c r="K85" s="68">
        <v>6000</v>
      </c>
      <c r="L85" s="57"/>
      <c r="M85" s="49"/>
      <c r="N85" s="50"/>
    </row>
    <row r="86" spans="1:14" ht="20.25" customHeight="1">
      <c r="A86" s="45"/>
      <c r="B86" s="45"/>
      <c r="C86" s="46"/>
      <c r="D86" s="58" t="s">
        <v>125</v>
      </c>
      <c r="E86" s="68">
        <f t="shared" si="3"/>
        <v>0</v>
      </c>
      <c r="F86" s="68"/>
      <c r="G86" s="68"/>
      <c r="H86" s="68"/>
      <c r="I86" s="68">
        <f>SUM(J86,K86)</f>
        <v>0</v>
      </c>
      <c r="J86" s="68"/>
      <c r="K86" s="68"/>
      <c r="L86" s="57"/>
      <c r="M86" s="49"/>
      <c r="N86" s="50"/>
    </row>
    <row r="87" spans="1:14" ht="20.25" customHeight="1">
      <c r="A87" s="51"/>
      <c r="B87" s="51"/>
      <c r="C87" s="52"/>
      <c r="D87" s="47" t="s">
        <v>127</v>
      </c>
      <c r="E87" s="69">
        <f t="shared" si="3"/>
        <v>4182411</v>
      </c>
      <c r="F87" s="69"/>
      <c r="G87" s="69"/>
      <c r="H87" s="69"/>
      <c r="I87" s="69">
        <f>SUM(J87,K87)</f>
        <v>4128411</v>
      </c>
      <c r="J87" s="69">
        <f>SUM(J84,J85)-J86</f>
        <v>2694887</v>
      </c>
      <c r="K87" s="69">
        <f>SUM(K84,K85,)-K86</f>
        <v>1433524</v>
      </c>
      <c r="L87" s="49"/>
      <c r="M87" s="49">
        <f>SUM(M84,M85)-M86</f>
        <v>54000</v>
      </c>
      <c r="N87" s="50"/>
    </row>
    <row r="88" spans="1:14" ht="20.25" customHeight="1">
      <c r="A88" s="53"/>
      <c r="B88" s="54" t="s">
        <v>146</v>
      </c>
      <c r="C88" s="58" t="s">
        <v>55</v>
      </c>
      <c r="D88" s="58" t="s">
        <v>123</v>
      </c>
      <c r="E88" s="57">
        <f t="shared" si="3"/>
        <v>29000</v>
      </c>
      <c r="F88" s="57">
        <v>22000</v>
      </c>
      <c r="G88" s="57"/>
      <c r="H88" s="57">
        <v>7000</v>
      </c>
      <c r="I88" s="57">
        <f>SUM(K88,J88)</f>
        <v>29000</v>
      </c>
      <c r="J88" s="57">
        <v>17407</v>
      </c>
      <c r="K88" s="57">
        <v>11593</v>
      </c>
      <c r="L88" s="57"/>
      <c r="M88" s="49"/>
      <c r="N88" s="50"/>
    </row>
    <row r="89" spans="1:14" ht="20.25" customHeight="1">
      <c r="A89" s="45"/>
      <c r="B89" s="45"/>
      <c r="C89" s="46"/>
      <c r="D89" s="58" t="s">
        <v>124</v>
      </c>
      <c r="E89" s="57">
        <f t="shared" si="3"/>
        <v>0</v>
      </c>
      <c r="F89" s="57"/>
      <c r="G89" s="57"/>
      <c r="H89" s="57"/>
      <c r="I89" s="57">
        <f>SUM(K89,J89)</f>
        <v>0</v>
      </c>
      <c r="J89" s="57"/>
      <c r="K89" s="57"/>
      <c r="L89" s="57"/>
      <c r="M89" s="49"/>
      <c r="N89" s="50"/>
    </row>
    <row r="90" spans="1:14" ht="20.25" customHeight="1">
      <c r="A90" s="45"/>
      <c r="B90" s="45"/>
      <c r="C90" s="46"/>
      <c r="D90" s="58" t="s">
        <v>125</v>
      </c>
      <c r="E90" s="57">
        <f t="shared" si="3"/>
        <v>0</v>
      </c>
      <c r="F90" s="57"/>
      <c r="G90" s="57"/>
      <c r="H90" s="57"/>
      <c r="I90" s="57">
        <f>SUM(K90,J90)</f>
        <v>0</v>
      </c>
      <c r="J90" s="57"/>
      <c r="K90" s="57"/>
      <c r="L90" s="57"/>
      <c r="M90" s="49"/>
      <c r="N90" s="50"/>
    </row>
    <row r="91" spans="1:14" ht="20.25" customHeight="1">
      <c r="A91" s="51"/>
      <c r="B91" s="51"/>
      <c r="C91" s="52"/>
      <c r="D91" s="47" t="s">
        <v>127</v>
      </c>
      <c r="E91" s="49">
        <f t="shared" si="3"/>
        <v>29000</v>
      </c>
      <c r="F91" s="49">
        <f>SUM(F88,F89)-F90</f>
        <v>22000</v>
      </c>
      <c r="G91" s="49"/>
      <c r="H91" s="49">
        <f>SUM(H88,H89)-H90</f>
        <v>7000</v>
      </c>
      <c r="I91" s="49">
        <f>SUM(I88,I89)-I90</f>
        <v>29000</v>
      </c>
      <c r="J91" s="49">
        <f>SUM(J88:J89)-J90</f>
        <v>17407</v>
      </c>
      <c r="K91" s="49">
        <f>SUM(K88:K89)-K90</f>
        <v>11593</v>
      </c>
      <c r="L91" s="49"/>
      <c r="M91" s="49"/>
      <c r="N91" s="50"/>
    </row>
    <row r="92" spans="1:14" ht="20.25" customHeight="1">
      <c r="A92" s="53" t="s">
        <v>147</v>
      </c>
      <c r="B92" s="54"/>
      <c r="C92" s="356" t="s">
        <v>56</v>
      </c>
      <c r="D92" s="58" t="s">
        <v>123</v>
      </c>
      <c r="E92" s="59">
        <f>SUM(E96,E100,E104)</f>
        <v>2418470</v>
      </c>
      <c r="F92" s="59">
        <f>SUM(F96,F100,F104)</f>
        <v>2310570</v>
      </c>
      <c r="G92" s="59">
        <f>SUM(G96,G100,G104)</f>
        <v>70000</v>
      </c>
      <c r="H92" s="59"/>
      <c r="I92" s="59">
        <f>SUM(I96,I100,I104)</f>
        <v>2338470</v>
      </c>
      <c r="J92" s="59">
        <f>SUM(J96,J100,J104)</f>
        <v>1840912</v>
      </c>
      <c r="K92" s="59">
        <f>SUM(K96,K100,K104)</f>
        <v>477558</v>
      </c>
      <c r="L92" s="59">
        <f>SUM(L96,L100,L104)</f>
        <v>20000</v>
      </c>
      <c r="M92" s="59">
        <f>SUM(M96,M100,M104)</f>
        <v>80000</v>
      </c>
      <c r="N92" s="50"/>
    </row>
    <row r="93" spans="1:14" ht="20.25" customHeight="1">
      <c r="A93" s="45"/>
      <c r="B93" s="45"/>
      <c r="C93" s="357"/>
      <c r="D93" s="58" t="s">
        <v>124</v>
      </c>
      <c r="E93" s="59">
        <f>SUM(E97,E101,E105)</f>
        <v>5000</v>
      </c>
      <c r="F93" s="59">
        <f>SUM(F97,F101,F105)</f>
        <v>0</v>
      </c>
      <c r="G93" s="59"/>
      <c r="H93" s="59"/>
      <c r="I93" s="59">
        <f>SUM(I97,I101,I105)</f>
        <v>5000</v>
      </c>
      <c r="J93" s="59">
        <f>SUM(J97,J101,J105)</f>
        <v>0</v>
      </c>
      <c r="K93" s="59">
        <f>SUM(K97,K101,K105)</f>
        <v>0</v>
      </c>
      <c r="L93" s="59">
        <f>SUM(L97,L101,L105)</f>
        <v>5000</v>
      </c>
      <c r="M93" s="59"/>
      <c r="N93" s="50"/>
    </row>
    <row r="94" spans="1:14" ht="20.25" customHeight="1">
      <c r="A94" s="45"/>
      <c r="B94" s="45"/>
      <c r="C94" s="46"/>
      <c r="D94" s="58" t="s">
        <v>125</v>
      </c>
      <c r="E94" s="59"/>
      <c r="F94" s="59"/>
      <c r="G94" s="59"/>
      <c r="H94" s="59"/>
      <c r="I94" s="59"/>
      <c r="J94" s="59"/>
      <c r="K94" s="59"/>
      <c r="L94" s="59"/>
      <c r="M94" s="59"/>
      <c r="N94" s="50"/>
    </row>
    <row r="95" spans="1:14" ht="20.25" customHeight="1">
      <c r="A95" s="51"/>
      <c r="B95" s="51"/>
      <c r="C95" s="52"/>
      <c r="D95" s="47" t="s">
        <v>127</v>
      </c>
      <c r="E95" s="48">
        <f>SUM(E99,E103,E107)</f>
        <v>2423470</v>
      </c>
      <c r="F95" s="48">
        <f>SUM(F99,F103,F107)</f>
        <v>2310570</v>
      </c>
      <c r="G95" s="48">
        <f>SUM(G99,G103,G107)</f>
        <v>70000</v>
      </c>
      <c r="H95" s="48"/>
      <c r="I95" s="48">
        <f>SUM(I99,I103,I107)</f>
        <v>2343470</v>
      </c>
      <c r="J95" s="48">
        <f>SUM(J99,J103,J107)</f>
        <v>1840912</v>
      </c>
      <c r="K95" s="48">
        <f>SUM(K99,K103,K107)</f>
        <v>477558</v>
      </c>
      <c r="L95" s="48">
        <f>SUM(L99,L103,L107)</f>
        <v>25000</v>
      </c>
      <c r="M95" s="48">
        <f>SUM(M99,M103,M107)</f>
        <v>80000</v>
      </c>
      <c r="N95" s="50"/>
    </row>
    <row r="96" spans="1:14" ht="20.25" customHeight="1">
      <c r="A96" s="53"/>
      <c r="B96" s="54" t="s">
        <v>148</v>
      </c>
      <c r="C96" s="352" t="s">
        <v>60</v>
      </c>
      <c r="D96" s="58" t="s">
        <v>123</v>
      </c>
      <c r="E96" s="57">
        <f>SUM(I96,M96)</f>
        <v>2397570</v>
      </c>
      <c r="F96" s="57">
        <v>2310570</v>
      </c>
      <c r="G96" s="57">
        <v>70000</v>
      </c>
      <c r="H96" s="57"/>
      <c r="I96" s="57">
        <f>SUM(K96,J96)</f>
        <v>2317570</v>
      </c>
      <c r="J96" s="57">
        <v>1840912</v>
      </c>
      <c r="K96" s="57">
        <v>476658</v>
      </c>
      <c r="L96" s="57"/>
      <c r="M96" s="49">
        <v>80000</v>
      </c>
      <c r="N96" s="50"/>
    </row>
    <row r="97" spans="1:14" ht="20.25" customHeight="1">
      <c r="A97" s="45"/>
      <c r="B97" s="45"/>
      <c r="C97" s="353"/>
      <c r="D97" s="58" t="s">
        <v>124</v>
      </c>
      <c r="E97" s="57">
        <f>SUM(I97,M97)</f>
        <v>0</v>
      </c>
      <c r="F97" s="57"/>
      <c r="G97" s="57"/>
      <c r="H97" s="57"/>
      <c r="I97" s="57">
        <f>SUM(K97,J97)</f>
        <v>0</v>
      </c>
      <c r="J97" s="57"/>
      <c r="K97" s="57"/>
      <c r="L97" s="57"/>
      <c r="M97" s="49"/>
      <c r="N97" s="50"/>
    </row>
    <row r="98" spans="1:14" ht="20.25" customHeight="1">
      <c r="A98" s="45"/>
      <c r="B98" s="45"/>
      <c r="C98" s="46"/>
      <c r="D98" s="58" t="s">
        <v>125</v>
      </c>
      <c r="E98" s="57"/>
      <c r="F98" s="57"/>
      <c r="G98" s="57"/>
      <c r="H98" s="57"/>
      <c r="I98" s="57"/>
      <c r="J98" s="57"/>
      <c r="K98" s="57"/>
      <c r="L98" s="57"/>
      <c r="M98" s="49"/>
      <c r="N98" s="50"/>
    </row>
    <row r="99" spans="1:14" ht="20.25" customHeight="1">
      <c r="A99" s="45"/>
      <c r="B99" s="51"/>
      <c r="C99" s="52"/>
      <c r="D99" s="58" t="s">
        <v>127</v>
      </c>
      <c r="E99" s="57">
        <f>SUM(I99,M99)</f>
        <v>2397570</v>
      </c>
      <c r="F99" s="57">
        <f>SUM(F96:F97)-F98</f>
        <v>2310570</v>
      </c>
      <c r="G99" s="57">
        <f>SUM(G96:G97)-G98</f>
        <v>70000</v>
      </c>
      <c r="H99" s="57"/>
      <c r="I99" s="57">
        <f>SUM(J99:L99)</f>
        <v>2317570</v>
      </c>
      <c r="J99" s="49">
        <f>SUM(J96,J97)-J98</f>
        <v>1840912</v>
      </c>
      <c r="K99" s="49">
        <f>SUM(K96,K97)-K98</f>
        <v>476658</v>
      </c>
      <c r="L99" s="57"/>
      <c r="M99" s="49">
        <f>SUM(M96,M97)-M98</f>
        <v>80000</v>
      </c>
      <c r="N99" s="50"/>
    </row>
    <row r="100" spans="1:14" ht="20.25" customHeight="1">
      <c r="A100" s="53"/>
      <c r="B100" s="54" t="s">
        <v>149</v>
      </c>
      <c r="C100" s="352" t="s">
        <v>57</v>
      </c>
      <c r="D100" s="58" t="s">
        <v>123</v>
      </c>
      <c r="E100" s="57">
        <f>SUM(I100,M100)</f>
        <v>20000</v>
      </c>
      <c r="F100" s="57"/>
      <c r="G100" s="57"/>
      <c r="H100" s="57"/>
      <c r="I100" s="57">
        <f>SUM(J100:L100)</f>
        <v>20000</v>
      </c>
      <c r="J100" s="57"/>
      <c r="K100" s="57"/>
      <c r="L100" s="57">
        <v>20000</v>
      </c>
      <c r="M100" s="49"/>
      <c r="N100" s="50"/>
    </row>
    <row r="101" spans="1:14" ht="20.25" customHeight="1">
      <c r="A101" s="45"/>
      <c r="B101" s="45"/>
      <c r="C101" s="353"/>
      <c r="D101" s="58" t="s">
        <v>124</v>
      </c>
      <c r="E101" s="57">
        <f>SUM(I101,M101)</f>
        <v>5000</v>
      </c>
      <c r="F101" s="57"/>
      <c r="G101" s="57"/>
      <c r="H101" s="57"/>
      <c r="I101" s="57">
        <f>SUM(J101:L101)</f>
        <v>5000</v>
      </c>
      <c r="J101" s="57"/>
      <c r="K101" s="57"/>
      <c r="L101" s="57">
        <v>5000</v>
      </c>
      <c r="M101" s="49"/>
      <c r="N101" s="50"/>
    </row>
    <row r="102" spans="1:14" ht="20.25" customHeight="1">
      <c r="A102" s="45"/>
      <c r="B102" s="45"/>
      <c r="C102" s="46"/>
      <c r="D102" s="58" t="s">
        <v>125</v>
      </c>
      <c r="E102" s="57"/>
      <c r="F102" s="57"/>
      <c r="G102" s="57"/>
      <c r="H102" s="57"/>
      <c r="I102" s="57"/>
      <c r="J102" s="57"/>
      <c r="K102" s="57"/>
      <c r="L102" s="57"/>
      <c r="M102" s="49"/>
      <c r="N102" s="50"/>
    </row>
    <row r="103" spans="1:14" ht="20.25" customHeight="1">
      <c r="A103" s="51"/>
      <c r="B103" s="51"/>
      <c r="C103" s="52"/>
      <c r="D103" s="47" t="s">
        <v>127</v>
      </c>
      <c r="E103" s="49">
        <f>SUM(E100,E101)-E102</f>
        <v>25000</v>
      </c>
      <c r="F103" s="49"/>
      <c r="G103" s="49">
        <f>SUM(G100:G101)-G102</f>
        <v>0</v>
      </c>
      <c r="H103" s="49"/>
      <c r="I103" s="57">
        <f>SUM(J103:L103)</f>
        <v>25000</v>
      </c>
      <c r="J103" s="49"/>
      <c r="K103" s="49"/>
      <c r="L103" s="49">
        <f>SUM(L100,L101)-L102</f>
        <v>25000</v>
      </c>
      <c r="M103" s="49">
        <f>SUM(M100,M101)-M102</f>
        <v>0</v>
      </c>
      <c r="N103" s="50"/>
    </row>
    <row r="104" spans="1:14" ht="20.25" customHeight="1">
      <c r="A104" s="53"/>
      <c r="B104" s="54" t="s">
        <v>150</v>
      </c>
      <c r="C104" s="58" t="s">
        <v>79</v>
      </c>
      <c r="D104" s="58" t="s">
        <v>123</v>
      </c>
      <c r="E104" s="57">
        <f>SUM(I104,M104)</f>
        <v>900</v>
      </c>
      <c r="F104" s="57"/>
      <c r="G104" s="57"/>
      <c r="H104" s="57"/>
      <c r="I104" s="57">
        <f>SUM(J104,K104,L104)</f>
        <v>900</v>
      </c>
      <c r="J104" s="57"/>
      <c r="K104" s="57">
        <v>900</v>
      </c>
      <c r="L104" s="57"/>
      <c r="M104" s="49"/>
      <c r="N104" s="50"/>
    </row>
    <row r="105" spans="1:14" ht="20.25" customHeight="1">
      <c r="A105" s="45"/>
      <c r="B105" s="45"/>
      <c r="C105" s="46"/>
      <c r="D105" s="58" t="s">
        <v>124</v>
      </c>
      <c r="E105" s="57"/>
      <c r="F105" s="57"/>
      <c r="G105" s="57"/>
      <c r="H105" s="57"/>
      <c r="I105" s="57"/>
      <c r="J105" s="57"/>
      <c r="K105" s="57"/>
      <c r="L105" s="57"/>
      <c r="M105" s="49"/>
      <c r="N105" s="50"/>
    </row>
    <row r="106" spans="1:14" ht="20.25" customHeight="1">
      <c r="A106" s="45"/>
      <c r="B106" s="45"/>
      <c r="C106" s="46"/>
      <c r="D106" s="58" t="s">
        <v>125</v>
      </c>
      <c r="E106" s="57"/>
      <c r="F106" s="57"/>
      <c r="G106" s="57"/>
      <c r="H106" s="57"/>
      <c r="I106" s="57"/>
      <c r="J106" s="57"/>
      <c r="K106" s="57"/>
      <c r="L106" s="57"/>
      <c r="M106" s="49"/>
      <c r="N106" s="50"/>
    </row>
    <row r="107" spans="1:14" ht="20.25" customHeight="1">
      <c r="A107" s="51"/>
      <c r="B107" s="51"/>
      <c r="C107" s="52"/>
      <c r="D107" s="47" t="s">
        <v>127</v>
      </c>
      <c r="E107" s="49">
        <f>SUM(I107,M107)</f>
        <v>900</v>
      </c>
      <c r="F107" s="49"/>
      <c r="G107" s="49"/>
      <c r="H107" s="49"/>
      <c r="I107" s="49">
        <f>SUM(I104,I105)-I106</f>
        <v>900</v>
      </c>
      <c r="J107" s="49"/>
      <c r="K107" s="49">
        <f>SUM(K104,K105)-K106</f>
        <v>900</v>
      </c>
      <c r="L107" s="49"/>
      <c r="M107" s="49"/>
      <c r="N107" s="50"/>
    </row>
    <row r="108" spans="1:14" ht="20.25" customHeight="1">
      <c r="A108" s="53" t="s">
        <v>151</v>
      </c>
      <c r="B108" s="54"/>
      <c r="C108" s="55" t="s">
        <v>152</v>
      </c>
      <c r="D108" s="56" t="s">
        <v>123</v>
      </c>
      <c r="E108" s="59">
        <f>SUM(E112)</f>
        <v>269639</v>
      </c>
      <c r="F108" s="59"/>
      <c r="G108" s="59"/>
      <c r="H108" s="59"/>
      <c r="I108" s="59">
        <f>SUM(I112)</f>
        <v>269639</v>
      </c>
      <c r="J108" s="59"/>
      <c r="K108" s="59">
        <f>SUM(K112)</f>
        <v>269639</v>
      </c>
      <c r="L108" s="59"/>
      <c r="M108" s="59"/>
      <c r="N108" s="50"/>
    </row>
    <row r="109" spans="1:14" ht="20.25" customHeight="1">
      <c r="A109" s="45"/>
      <c r="B109" s="45"/>
      <c r="C109" s="46"/>
      <c r="D109" s="58" t="s">
        <v>124</v>
      </c>
      <c r="E109" s="57"/>
      <c r="F109" s="59"/>
      <c r="G109" s="59"/>
      <c r="H109" s="59"/>
      <c r="I109" s="57"/>
      <c r="J109" s="57"/>
      <c r="K109" s="57"/>
      <c r="L109" s="59"/>
      <c r="M109" s="48"/>
      <c r="N109" s="50"/>
    </row>
    <row r="110" spans="1:14" ht="20.25" customHeight="1">
      <c r="A110" s="45"/>
      <c r="B110" s="45"/>
      <c r="C110" s="46"/>
      <c r="D110" s="58" t="s">
        <v>125</v>
      </c>
      <c r="E110" s="59"/>
      <c r="F110" s="59"/>
      <c r="G110" s="59"/>
      <c r="H110" s="59"/>
      <c r="I110" s="59"/>
      <c r="J110" s="59"/>
      <c r="K110" s="59"/>
      <c r="L110" s="59"/>
      <c r="M110" s="48"/>
      <c r="N110" s="50"/>
    </row>
    <row r="111" spans="1:14" ht="20.25" customHeight="1">
      <c r="A111" s="51"/>
      <c r="B111" s="51"/>
      <c r="C111" s="52"/>
      <c r="D111" s="47" t="s">
        <v>127</v>
      </c>
      <c r="E111" s="48">
        <f>SUM(E115)</f>
        <v>269639</v>
      </c>
      <c r="F111" s="48"/>
      <c r="G111" s="48"/>
      <c r="H111" s="48"/>
      <c r="I111" s="48">
        <f>SUM(I115)</f>
        <v>269639</v>
      </c>
      <c r="J111" s="48"/>
      <c r="K111" s="48">
        <f>SUM(K115)</f>
        <v>269639</v>
      </c>
      <c r="L111" s="48"/>
      <c r="M111" s="48"/>
      <c r="N111" s="50"/>
    </row>
    <row r="112" spans="1:14" ht="20.25" customHeight="1">
      <c r="A112" s="53"/>
      <c r="B112" s="54" t="s">
        <v>153</v>
      </c>
      <c r="C112" s="352" t="s">
        <v>154</v>
      </c>
      <c r="D112" s="58" t="s">
        <v>123</v>
      </c>
      <c r="E112" s="57">
        <f>SUM(I112,M112)</f>
        <v>269639</v>
      </c>
      <c r="F112" s="57"/>
      <c r="G112" s="57"/>
      <c r="H112" s="57"/>
      <c r="I112" s="57">
        <f>SUM(K112,J112)</f>
        <v>269639</v>
      </c>
      <c r="J112" s="57"/>
      <c r="K112" s="57">
        <f>207551+62088</f>
        <v>269639</v>
      </c>
      <c r="L112" s="57"/>
      <c r="M112" s="49"/>
      <c r="N112" s="50"/>
    </row>
    <row r="113" spans="1:14" ht="20.25" customHeight="1">
      <c r="A113" s="45"/>
      <c r="B113" s="45"/>
      <c r="C113" s="353"/>
      <c r="D113" s="58" t="s">
        <v>124</v>
      </c>
      <c r="E113" s="57"/>
      <c r="F113" s="57"/>
      <c r="G113" s="57"/>
      <c r="H113" s="57"/>
      <c r="I113" s="57"/>
      <c r="J113" s="57"/>
      <c r="K113" s="57"/>
      <c r="L113" s="57"/>
      <c r="M113" s="49"/>
      <c r="N113" s="50"/>
    </row>
    <row r="114" spans="1:14" ht="20.25" customHeight="1">
      <c r="A114" s="45"/>
      <c r="B114" s="45"/>
      <c r="C114" s="353"/>
      <c r="D114" s="58" t="s">
        <v>125</v>
      </c>
      <c r="E114" s="57"/>
      <c r="F114" s="57"/>
      <c r="G114" s="57"/>
      <c r="H114" s="57"/>
      <c r="I114" s="57"/>
      <c r="J114" s="57"/>
      <c r="K114" s="57"/>
      <c r="L114" s="57"/>
      <c r="M114" s="49"/>
      <c r="N114" s="50"/>
    </row>
    <row r="115" spans="1:14" ht="20.25" customHeight="1">
      <c r="A115" s="51"/>
      <c r="B115" s="51"/>
      <c r="C115" s="52"/>
      <c r="D115" s="47" t="s">
        <v>127</v>
      </c>
      <c r="E115" s="49">
        <f>SUM(E112,E113)-E114</f>
        <v>269639</v>
      </c>
      <c r="F115" s="49"/>
      <c r="G115" s="49"/>
      <c r="H115" s="49"/>
      <c r="I115" s="49">
        <f>SUM(I112,I113)-I114</f>
        <v>269639</v>
      </c>
      <c r="J115" s="49"/>
      <c r="K115" s="49">
        <f>SUM(K112,K113)-K114</f>
        <v>269639</v>
      </c>
      <c r="L115" s="49"/>
      <c r="M115" s="49"/>
      <c r="N115" s="50"/>
    </row>
    <row r="116" spans="1:14" ht="20.25" customHeight="1">
      <c r="A116" s="53" t="s">
        <v>155</v>
      </c>
      <c r="B116" s="54"/>
      <c r="C116" s="70" t="s">
        <v>72</v>
      </c>
      <c r="D116" s="58" t="s">
        <v>123</v>
      </c>
      <c r="E116" s="59">
        <f>SUM(E120)</f>
        <v>316484</v>
      </c>
      <c r="F116" s="59"/>
      <c r="G116" s="59"/>
      <c r="H116" s="59"/>
      <c r="I116" s="59">
        <f>SUM(I120)</f>
        <v>316484</v>
      </c>
      <c r="J116" s="59"/>
      <c r="K116" s="59">
        <f>SUM(K120)</f>
        <v>316484</v>
      </c>
      <c r="L116" s="57"/>
      <c r="M116" s="49"/>
      <c r="N116" s="50"/>
    </row>
    <row r="117" spans="1:14" ht="20.25" customHeight="1">
      <c r="A117" s="45"/>
      <c r="B117" s="45"/>
      <c r="C117" s="46"/>
      <c r="D117" s="58" t="s">
        <v>124</v>
      </c>
      <c r="E117" s="59">
        <f>SUM(E121)</f>
        <v>0</v>
      </c>
      <c r="F117" s="59"/>
      <c r="G117" s="59"/>
      <c r="H117" s="59"/>
      <c r="I117" s="59">
        <f>SUM(I121)</f>
        <v>0</v>
      </c>
      <c r="J117" s="59"/>
      <c r="K117" s="59">
        <f>SUM(K121)</f>
        <v>0</v>
      </c>
      <c r="L117" s="57"/>
      <c r="M117" s="49"/>
      <c r="N117" s="50"/>
    </row>
    <row r="118" spans="1:14" ht="20.25" customHeight="1">
      <c r="A118" s="45"/>
      <c r="B118" s="45"/>
      <c r="C118" s="46"/>
      <c r="D118" s="58" t="s">
        <v>125</v>
      </c>
      <c r="E118" s="59">
        <f>SUM(E122)</f>
        <v>59444</v>
      </c>
      <c r="F118" s="59"/>
      <c r="G118" s="59"/>
      <c r="H118" s="59"/>
      <c r="I118" s="59">
        <f>SUM(I122)</f>
        <v>59444</v>
      </c>
      <c r="J118" s="59"/>
      <c r="K118" s="59">
        <f>SUM(K122)</f>
        <v>59444</v>
      </c>
      <c r="L118" s="57"/>
      <c r="M118" s="49"/>
      <c r="N118" s="50"/>
    </row>
    <row r="119" spans="1:14" ht="20.25" customHeight="1">
      <c r="A119" s="51"/>
      <c r="B119" s="51"/>
      <c r="C119" s="52"/>
      <c r="D119" s="47" t="s">
        <v>127</v>
      </c>
      <c r="E119" s="48">
        <f>SUM(E123)</f>
        <v>257040</v>
      </c>
      <c r="F119" s="48"/>
      <c r="G119" s="48"/>
      <c r="H119" s="48"/>
      <c r="I119" s="48">
        <f>SUM(I123)</f>
        <v>257040</v>
      </c>
      <c r="J119" s="48"/>
      <c r="K119" s="48">
        <f>SUM(K123)</f>
        <v>257040</v>
      </c>
      <c r="L119" s="49"/>
      <c r="M119" s="49"/>
      <c r="N119" s="50"/>
    </row>
    <row r="120" spans="1:14" ht="20.25" customHeight="1">
      <c r="A120" s="53"/>
      <c r="B120" s="54" t="s">
        <v>156</v>
      </c>
      <c r="C120" s="67" t="s">
        <v>157</v>
      </c>
      <c r="D120" s="58" t="s">
        <v>123</v>
      </c>
      <c r="E120" s="57">
        <f>SUM(M120,I120)</f>
        <v>316484</v>
      </c>
      <c r="F120" s="57"/>
      <c r="G120" s="57"/>
      <c r="H120" s="57"/>
      <c r="I120" s="57">
        <f>SUM(K120,J120)</f>
        <v>316484</v>
      </c>
      <c r="J120" s="57"/>
      <c r="K120" s="57">
        <v>316484</v>
      </c>
      <c r="L120" s="57"/>
      <c r="M120" s="49"/>
      <c r="N120" s="50"/>
    </row>
    <row r="121" spans="1:14" ht="20.25" customHeight="1">
      <c r="A121" s="45"/>
      <c r="B121" s="45"/>
      <c r="C121" s="46"/>
      <c r="D121" s="58" t="s">
        <v>124</v>
      </c>
      <c r="E121" s="57">
        <f>SUM(M121,I121)</f>
        <v>0</v>
      </c>
      <c r="F121" s="57"/>
      <c r="G121" s="57"/>
      <c r="H121" s="57"/>
      <c r="I121" s="57">
        <f>SUM(K121,J121)</f>
        <v>0</v>
      </c>
      <c r="J121" s="57"/>
      <c r="K121" s="57"/>
      <c r="L121" s="57"/>
      <c r="M121" s="49"/>
      <c r="N121" s="50"/>
    </row>
    <row r="122" spans="1:14" ht="20.25" customHeight="1">
      <c r="A122" s="45"/>
      <c r="B122" s="45"/>
      <c r="C122" s="46"/>
      <c r="D122" s="58" t="s">
        <v>125</v>
      </c>
      <c r="E122" s="57">
        <f>SUM(M122,I122)</f>
        <v>59444</v>
      </c>
      <c r="F122" s="57"/>
      <c r="G122" s="57"/>
      <c r="H122" s="57"/>
      <c r="I122" s="57">
        <f>SUM(K122,J122)</f>
        <v>59444</v>
      </c>
      <c r="J122" s="57"/>
      <c r="K122" s="57">
        <v>59444</v>
      </c>
      <c r="L122" s="57"/>
      <c r="M122" s="49"/>
      <c r="N122" s="50"/>
    </row>
    <row r="123" spans="1:14" ht="20.25" customHeight="1">
      <c r="A123" s="51"/>
      <c r="B123" s="51"/>
      <c r="C123" s="52"/>
      <c r="D123" s="47" t="s">
        <v>127</v>
      </c>
      <c r="E123" s="49">
        <f>SUM(M123,I123)</f>
        <v>257040</v>
      </c>
      <c r="F123" s="49"/>
      <c r="G123" s="49"/>
      <c r="H123" s="49"/>
      <c r="I123" s="49">
        <f>SUM(I120,I121)-I122</f>
        <v>257040</v>
      </c>
      <c r="J123" s="49"/>
      <c r="K123" s="49">
        <f>SUM(K120,K121)-K122</f>
        <v>257040</v>
      </c>
      <c r="L123" s="49"/>
      <c r="M123" s="49"/>
      <c r="N123" s="50"/>
    </row>
    <row r="124" spans="1:14" ht="20.25" customHeight="1">
      <c r="A124" s="53" t="s">
        <v>158</v>
      </c>
      <c r="B124" s="54"/>
      <c r="C124" s="70" t="s">
        <v>75</v>
      </c>
      <c r="D124" s="58" t="s">
        <v>123</v>
      </c>
      <c r="E124" s="59">
        <f>SUM(E128,E132,E136,E140,E144,E148,E152)</f>
        <v>14664776</v>
      </c>
      <c r="F124" s="59"/>
      <c r="G124" s="59"/>
      <c r="H124" s="59"/>
      <c r="I124" s="59">
        <f>SUM(I128,I132,I136,I140,I144,I148,I152)</f>
        <v>14414776</v>
      </c>
      <c r="J124" s="59">
        <f>SUM(J128,J132,J136,J140,J144,J148,J152)</f>
        <v>12199441</v>
      </c>
      <c r="K124" s="59">
        <f>SUM(K128,K132,K136,K140,K144,K148,K152)</f>
        <v>1873335</v>
      </c>
      <c r="L124" s="59">
        <f>SUM(L128,L132,L136,L140,L144,L148,L152)</f>
        <v>342000</v>
      </c>
      <c r="M124" s="59">
        <f>SUM(M128,M132,M136,M140,M144,M148,M152)</f>
        <v>250000</v>
      </c>
      <c r="N124" s="50"/>
    </row>
    <row r="125" spans="1:14" ht="20.25" customHeight="1">
      <c r="A125" s="45"/>
      <c r="B125" s="45"/>
      <c r="C125" s="46"/>
      <c r="D125" s="58" t="s">
        <v>124</v>
      </c>
      <c r="E125" s="59">
        <f>SUM(E129,E133,E137,E141,E145,E149,E153)</f>
        <v>209338</v>
      </c>
      <c r="F125" s="59"/>
      <c r="G125" s="59"/>
      <c r="H125" s="59"/>
      <c r="I125" s="59">
        <f aca="true" t="shared" si="4" ref="I125:K127">SUM(I129,I133,I137,I141,I145,I149,I153)</f>
        <v>9338</v>
      </c>
      <c r="J125" s="59">
        <f t="shared" si="4"/>
        <v>0</v>
      </c>
      <c r="K125" s="59">
        <f t="shared" si="4"/>
        <v>9338</v>
      </c>
      <c r="L125" s="59"/>
      <c r="M125" s="59">
        <f>SUM(M129,M133,M137,M141,M145,M149,M153)</f>
        <v>200000</v>
      </c>
      <c r="N125" s="50"/>
    </row>
    <row r="126" spans="1:14" ht="20.25" customHeight="1">
      <c r="A126" s="45"/>
      <c r="B126" s="45"/>
      <c r="C126" s="46"/>
      <c r="D126" s="58" t="s">
        <v>125</v>
      </c>
      <c r="E126" s="59">
        <f>SUM(E130,E134,E138,E142,E146,E150,E154)</f>
        <v>8426</v>
      </c>
      <c r="F126" s="59"/>
      <c r="G126" s="59"/>
      <c r="H126" s="59"/>
      <c r="I126" s="59">
        <f t="shared" si="4"/>
        <v>8426</v>
      </c>
      <c r="J126" s="59">
        <f t="shared" si="4"/>
        <v>0</v>
      </c>
      <c r="K126" s="59">
        <f t="shared" si="4"/>
        <v>8426</v>
      </c>
      <c r="L126" s="59"/>
      <c r="M126" s="59"/>
      <c r="N126" s="50"/>
    </row>
    <row r="127" spans="1:14" ht="20.25" customHeight="1">
      <c r="A127" s="51"/>
      <c r="B127" s="51"/>
      <c r="C127" s="52"/>
      <c r="D127" s="47" t="s">
        <v>127</v>
      </c>
      <c r="E127" s="59">
        <f>SUM(E131,E135,E139,E143,E147,E151,E155)</f>
        <v>14865688</v>
      </c>
      <c r="F127" s="48"/>
      <c r="G127" s="48"/>
      <c r="H127" s="48"/>
      <c r="I127" s="59">
        <f t="shared" si="4"/>
        <v>14415688</v>
      </c>
      <c r="J127" s="59">
        <f t="shared" si="4"/>
        <v>12199441</v>
      </c>
      <c r="K127" s="59">
        <f t="shared" si="4"/>
        <v>1874247</v>
      </c>
      <c r="L127" s="59">
        <f>SUM(L131,L135,L139,L143,L147,L151,L155)</f>
        <v>342000</v>
      </c>
      <c r="M127" s="59">
        <f>SUM(M131,M135,M139,M143,M147,M151,M155)</f>
        <v>450000</v>
      </c>
      <c r="N127" s="50"/>
    </row>
    <row r="128" spans="1:14" ht="20.25" customHeight="1">
      <c r="A128" s="53"/>
      <c r="B128" s="54" t="s">
        <v>159</v>
      </c>
      <c r="C128" s="67" t="s">
        <v>160</v>
      </c>
      <c r="D128" s="58" t="s">
        <v>123</v>
      </c>
      <c r="E128" s="57">
        <f aca="true" t="shared" si="5" ref="E128:E138">SUM(I128,M128)</f>
        <v>580293</v>
      </c>
      <c r="F128" s="57"/>
      <c r="G128" s="57"/>
      <c r="H128" s="57"/>
      <c r="I128" s="57">
        <f>SUM(J128,K128,L128)</f>
        <v>580293</v>
      </c>
      <c r="J128" s="57">
        <v>559085</v>
      </c>
      <c r="K128" s="57">
        <f>19872+1336</f>
        <v>21208</v>
      </c>
      <c r="L128" s="57"/>
      <c r="M128" s="49"/>
      <c r="N128" s="50"/>
    </row>
    <row r="129" spans="1:14" ht="20.25" customHeight="1">
      <c r="A129" s="45"/>
      <c r="B129" s="45"/>
      <c r="C129" s="46"/>
      <c r="D129" s="58" t="s">
        <v>124</v>
      </c>
      <c r="E129" s="57">
        <f t="shared" si="5"/>
        <v>0</v>
      </c>
      <c r="F129" s="57"/>
      <c r="G129" s="57"/>
      <c r="H129" s="57"/>
      <c r="I129" s="57">
        <f>SUM(J129,K129,L129)</f>
        <v>0</v>
      </c>
      <c r="J129" s="57"/>
      <c r="K129" s="57"/>
      <c r="L129" s="57"/>
      <c r="M129" s="49"/>
      <c r="N129" s="50"/>
    </row>
    <row r="130" spans="1:14" ht="20.25" customHeight="1">
      <c r="A130" s="45"/>
      <c r="B130" s="45"/>
      <c r="C130" s="46"/>
      <c r="D130" s="58" t="s">
        <v>125</v>
      </c>
      <c r="E130" s="57">
        <f t="shared" si="5"/>
        <v>1336</v>
      </c>
      <c r="F130" s="57"/>
      <c r="G130" s="57"/>
      <c r="H130" s="57"/>
      <c r="I130" s="57">
        <f>SUM(J130,K130,L130)</f>
        <v>1336</v>
      </c>
      <c r="J130" s="57"/>
      <c r="K130" s="57">
        <v>1336</v>
      </c>
      <c r="L130" s="57"/>
      <c r="M130" s="49"/>
      <c r="N130" s="50"/>
    </row>
    <row r="131" spans="1:14" ht="20.25" customHeight="1">
      <c r="A131" s="51"/>
      <c r="B131" s="51"/>
      <c r="C131" s="52"/>
      <c r="D131" s="47" t="s">
        <v>127</v>
      </c>
      <c r="E131" s="49">
        <f t="shared" si="5"/>
        <v>578957</v>
      </c>
      <c r="F131" s="49"/>
      <c r="G131" s="49"/>
      <c r="H131" s="49"/>
      <c r="I131" s="49">
        <f aca="true" t="shared" si="6" ref="I131:I138">SUM(J131,K131,L131)</f>
        <v>578957</v>
      </c>
      <c r="J131" s="49">
        <f>SUM(J128,J129)-J130</f>
        <v>559085</v>
      </c>
      <c r="K131" s="49">
        <f>SUM(K128,K129)-K130</f>
        <v>19872</v>
      </c>
      <c r="L131" s="49"/>
      <c r="M131" s="49"/>
      <c r="N131" s="50"/>
    </row>
    <row r="132" spans="1:14" ht="20.25" customHeight="1">
      <c r="A132" s="53"/>
      <c r="B132" s="54" t="s">
        <v>161</v>
      </c>
      <c r="C132" s="67" t="s">
        <v>162</v>
      </c>
      <c r="D132" s="58" t="s">
        <v>123</v>
      </c>
      <c r="E132" s="57">
        <f t="shared" si="5"/>
        <v>509298</v>
      </c>
      <c r="F132" s="57"/>
      <c r="G132" s="57"/>
      <c r="H132" s="57"/>
      <c r="I132" s="57">
        <f t="shared" si="6"/>
        <v>509298</v>
      </c>
      <c r="J132" s="57">
        <v>494855</v>
      </c>
      <c r="K132" s="57">
        <v>14443</v>
      </c>
      <c r="L132" s="57"/>
      <c r="M132" s="49"/>
      <c r="N132" s="50"/>
    </row>
    <row r="133" spans="1:14" ht="20.25" customHeight="1">
      <c r="A133" s="45"/>
      <c r="B133" s="45"/>
      <c r="C133" s="46"/>
      <c r="D133" s="58" t="s">
        <v>124</v>
      </c>
      <c r="E133" s="57">
        <f t="shared" si="5"/>
        <v>0</v>
      </c>
      <c r="F133" s="57"/>
      <c r="G133" s="57"/>
      <c r="H133" s="57"/>
      <c r="I133" s="57">
        <f t="shared" si="6"/>
        <v>0</v>
      </c>
      <c r="J133" s="57"/>
      <c r="K133" s="57"/>
      <c r="L133" s="57"/>
      <c r="M133" s="49"/>
      <c r="N133" s="50"/>
    </row>
    <row r="134" spans="1:14" ht="20.25" customHeight="1">
      <c r="A134" s="45"/>
      <c r="B134" s="45"/>
      <c r="C134" s="46"/>
      <c r="D134" s="58" t="s">
        <v>125</v>
      </c>
      <c r="E134" s="57">
        <f t="shared" si="5"/>
        <v>1267</v>
      </c>
      <c r="F134" s="57"/>
      <c r="G134" s="57"/>
      <c r="H134" s="57"/>
      <c r="I134" s="57">
        <f t="shared" si="6"/>
        <v>1267</v>
      </c>
      <c r="J134" s="57"/>
      <c r="K134" s="57">
        <v>1267</v>
      </c>
      <c r="L134" s="57"/>
      <c r="M134" s="49"/>
      <c r="N134" s="50"/>
    </row>
    <row r="135" spans="1:14" ht="20.25" customHeight="1">
      <c r="A135" s="51"/>
      <c r="B135" s="51"/>
      <c r="C135" s="52"/>
      <c r="D135" s="47" t="s">
        <v>127</v>
      </c>
      <c r="E135" s="49">
        <f t="shared" si="5"/>
        <v>508031</v>
      </c>
      <c r="F135" s="49"/>
      <c r="G135" s="49"/>
      <c r="H135" s="49"/>
      <c r="I135" s="49">
        <f t="shared" si="6"/>
        <v>508031</v>
      </c>
      <c r="J135" s="49">
        <f>SUM(J132,J133,)-J134</f>
        <v>494855</v>
      </c>
      <c r="K135" s="49">
        <f>SUM(K132,K133,)-K134</f>
        <v>13176</v>
      </c>
      <c r="L135" s="49"/>
      <c r="M135" s="49"/>
      <c r="N135" s="50"/>
    </row>
    <row r="136" spans="1:14" ht="20.25" customHeight="1">
      <c r="A136" s="53"/>
      <c r="B136" s="54" t="s">
        <v>163</v>
      </c>
      <c r="C136" s="67" t="s">
        <v>76</v>
      </c>
      <c r="D136" s="58" t="s">
        <v>123</v>
      </c>
      <c r="E136" s="57">
        <f t="shared" si="5"/>
        <v>1559605</v>
      </c>
      <c r="F136" s="57"/>
      <c r="G136" s="57"/>
      <c r="H136" s="57"/>
      <c r="I136" s="57">
        <f t="shared" si="6"/>
        <v>1559605</v>
      </c>
      <c r="J136" s="57">
        <v>1396773</v>
      </c>
      <c r="K136" s="57">
        <v>162832</v>
      </c>
      <c r="L136" s="57"/>
      <c r="M136" s="49"/>
      <c r="N136" s="50"/>
    </row>
    <row r="137" spans="1:14" ht="20.25" customHeight="1">
      <c r="A137" s="45"/>
      <c r="B137" s="45"/>
      <c r="C137" s="46"/>
      <c r="D137" s="58" t="s">
        <v>124</v>
      </c>
      <c r="E137" s="57">
        <f t="shared" si="5"/>
        <v>4469</v>
      </c>
      <c r="F137" s="57"/>
      <c r="G137" s="57"/>
      <c r="H137" s="57"/>
      <c r="I137" s="57">
        <f t="shared" si="6"/>
        <v>4469</v>
      </c>
      <c r="J137" s="57"/>
      <c r="K137" s="57">
        <f>4000+469</f>
        <v>4469</v>
      </c>
      <c r="L137" s="57"/>
      <c r="M137" s="49"/>
      <c r="N137" s="50"/>
    </row>
    <row r="138" spans="1:14" ht="20.25" customHeight="1">
      <c r="A138" s="45"/>
      <c r="B138" s="45"/>
      <c r="C138" s="46"/>
      <c r="D138" s="58" t="s">
        <v>125</v>
      </c>
      <c r="E138" s="57">
        <f t="shared" si="5"/>
        <v>4000</v>
      </c>
      <c r="F138" s="57"/>
      <c r="G138" s="57"/>
      <c r="H138" s="57"/>
      <c r="I138" s="57">
        <f t="shared" si="6"/>
        <v>4000</v>
      </c>
      <c r="J138" s="57"/>
      <c r="K138" s="57">
        <v>4000</v>
      </c>
      <c r="L138" s="57"/>
      <c r="M138" s="49"/>
      <c r="N138" s="50"/>
    </row>
    <row r="139" spans="1:14" ht="20.25" customHeight="1">
      <c r="A139" s="51"/>
      <c r="B139" s="51"/>
      <c r="C139" s="52"/>
      <c r="D139" s="47" t="s">
        <v>127</v>
      </c>
      <c r="E139" s="49">
        <f aca="true" t="shared" si="7" ref="E139:E146">SUM(I139,M139)</f>
        <v>1560074</v>
      </c>
      <c r="F139" s="49"/>
      <c r="G139" s="49"/>
      <c r="H139" s="49"/>
      <c r="I139" s="49">
        <f aca="true" t="shared" si="8" ref="I139:I146">SUM(J139,K139,L139)</f>
        <v>1560074</v>
      </c>
      <c r="J139" s="49">
        <f>SUM(J136:J137)-J138</f>
        <v>1396773</v>
      </c>
      <c r="K139" s="49">
        <f>SUM(K136:K137)-K138</f>
        <v>163301</v>
      </c>
      <c r="L139" s="49"/>
      <c r="M139" s="49"/>
      <c r="N139" s="50"/>
    </row>
    <row r="140" spans="1:14" ht="20.25" customHeight="1">
      <c r="A140" s="53"/>
      <c r="B140" s="54" t="s">
        <v>164</v>
      </c>
      <c r="C140" s="67" t="s">
        <v>78</v>
      </c>
      <c r="D140" s="58" t="s">
        <v>123</v>
      </c>
      <c r="E140" s="57">
        <f t="shared" si="7"/>
        <v>11640165</v>
      </c>
      <c r="F140" s="57"/>
      <c r="G140" s="57"/>
      <c r="H140" s="57"/>
      <c r="I140" s="57">
        <f t="shared" si="8"/>
        <v>11390165</v>
      </c>
      <c r="J140" s="57">
        <v>9556605</v>
      </c>
      <c r="K140" s="57">
        <v>1491560</v>
      </c>
      <c r="L140" s="57">
        <f>95000+30000+57000+70000+90000</f>
        <v>342000</v>
      </c>
      <c r="M140" s="57">
        <v>250000</v>
      </c>
      <c r="N140" s="50"/>
    </row>
    <row r="141" spans="1:14" ht="20.25" customHeight="1">
      <c r="A141" s="45"/>
      <c r="B141" s="45"/>
      <c r="C141" s="46"/>
      <c r="D141" s="58" t="s">
        <v>124</v>
      </c>
      <c r="E141" s="57">
        <f t="shared" si="7"/>
        <v>204869</v>
      </c>
      <c r="F141" s="57"/>
      <c r="G141" s="57"/>
      <c r="H141" s="57"/>
      <c r="I141" s="57">
        <f t="shared" si="8"/>
        <v>4869</v>
      </c>
      <c r="J141" s="57"/>
      <c r="K141" s="57">
        <f>3500+1369</f>
        <v>4869</v>
      </c>
      <c r="L141" s="57"/>
      <c r="M141" s="49">
        <v>200000</v>
      </c>
      <c r="N141" s="50"/>
    </row>
    <row r="142" spans="1:14" ht="20.25" customHeight="1">
      <c r="A142" s="45"/>
      <c r="B142" s="45"/>
      <c r="C142" s="46"/>
      <c r="D142" s="58" t="s">
        <v>125</v>
      </c>
      <c r="E142" s="57">
        <f t="shared" si="7"/>
        <v>1369</v>
      </c>
      <c r="F142" s="57"/>
      <c r="G142" s="57"/>
      <c r="H142" s="57"/>
      <c r="I142" s="57">
        <f t="shared" si="8"/>
        <v>1369</v>
      </c>
      <c r="J142" s="57"/>
      <c r="K142" s="57">
        <v>1369</v>
      </c>
      <c r="L142" s="57"/>
      <c r="M142" s="49"/>
      <c r="N142" s="50"/>
    </row>
    <row r="143" spans="1:14" ht="20.25" customHeight="1">
      <c r="A143" s="51"/>
      <c r="B143" s="51"/>
      <c r="C143" s="52"/>
      <c r="D143" s="47" t="s">
        <v>127</v>
      </c>
      <c r="E143" s="49">
        <f t="shared" si="7"/>
        <v>11843665</v>
      </c>
      <c r="F143" s="49"/>
      <c r="G143" s="49"/>
      <c r="H143" s="49"/>
      <c r="I143" s="49">
        <f t="shared" si="8"/>
        <v>11393665</v>
      </c>
      <c r="J143" s="49">
        <f>SUM(J140,J141)-J142</f>
        <v>9556605</v>
      </c>
      <c r="K143" s="49">
        <f>SUM(K140,K141)-K142</f>
        <v>1495060</v>
      </c>
      <c r="L143" s="49">
        <f>SUM(L140,L141)-L142</f>
        <v>342000</v>
      </c>
      <c r="M143" s="49">
        <f>SUM(M140,M141)-M142</f>
        <v>450000</v>
      </c>
      <c r="N143" s="50"/>
    </row>
    <row r="144" spans="1:14" ht="20.25" customHeight="1">
      <c r="A144" s="53"/>
      <c r="B144" s="54" t="s">
        <v>165</v>
      </c>
      <c r="C144" s="352" t="s">
        <v>166</v>
      </c>
      <c r="D144" s="58" t="s">
        <v>123</v>
      </c>
      <c r="E144" s="57">
        <f t="shared" si="7"/>
        <v>197950</v>
      </c>
      <c r="F144" s="57"/>
      <c r="G144" s="57"/>
      <c r="H144" s="57"/>
      <c r="I144" s="57">
        <f t="shared" si="8"/>
        <v>197950</v>
      </c>
      <c r="J144" s="57">
        <v>192123</v>
      </c>
      <c r="K144" s="57">
        <f>5373+454</f>
        <v>5827</v>
      </c>
      <c r="L144" s="57"/>
      <c r="M144" s="49"/>
      <c r="N144" s="50"/>
    </row>
    <row r="145" spans="1:14" ht="20.25" customHeight="1">
      <c r="A145" s="45"/>
      <c r="B145" s="45"/>
      <c r="C145" s="353"/>
      <c r="D145" s="58" t="s">
        <v>124</v>
      </c>
      <c r="E145" s="57">
        <f t="shared" si="7"/>
        <v>0</v>
      </c>
      <c r="F145" s="57"/>
      <c r="G145" s="57"/>
      <c r="H145" s="57"/>
      <c r="I145" s="57">
        <f t="shared" si="8"/>
        <v>0</v>
      </c>
      <c r="J145" s="57"/>
      <c r="K145" s="57"/>
      <c r="L145" s="57"/>
      <c r="M145" s="49"/>
      <c r="N145" s="50"/>
    </row>
    <row r="146" spans="1:14" ht="20.25" customHeight="1">
      <c r="A146" s="45"/>
      <c r="B146" s="45"/>
      <c r="C146" s="46"/>
      <c r="D146" s="58" t="s">
        <v>125</v>
      </c>
      <c r="E146" s="57">
        <f t="shared" si="7"/>
        <v>454</v>
      </c>
      <c r="F146" s="57"/>
      <c r="G146" s="57"/>
      <c r="H146" s="57"/>
      <c r="I146" s="57">
        <f t="shared" si="8"/>
        <v>454</v>
      </c>
      <c r="J146" s="57"/>
      <c r="K146" s="57">
        <v>454</v>
      </c>
      <c r="L146" s="57"/>
      <c r="M146" s="49"/>
      <c r="N146" s="50"/>
    </row>
    <row r="147" spans="1:14" ht="20.25" customHeight="1">
      <c r="A147" s="45"/>
      <c r="B147" s="45"/>
      <c r="C147" s="46"/>
      <c r="D147" s="58" t="s">
        <v>127</v>
      </c>
      <c r="E147" s="57">
        <f aca="true" t="shared" si="9" ref="E147:E155">SUM(I147,M147)</f>
        <v>197496</v>
      </c>
      <c r="F147" s="57"/>
      <c r="G147" s="57"/>
      <c r="H147" s="57"/>
      <c r="I147" s="57">
        <f>SUM(J147,K147,L147)</f>
        <v>197496</v>
      </c>
      <c r="J147" s="57">
        <f>SUM(J144,J145,)-J146</f>
        <v>192123</v>
      </c>
      <c r="K147" s="57">
        <f>SUM(K144,K145,)-K146</f>
        <v>5373</v>
      </c>
      <c r="L147" s="57"/>
      <c r="M147" s="49"/>
      <c r="N147" s="50"/>
    </row>
    <row r="148" spans="1:14" ht="20.25" customHeight="1">
      <c r="A148" s="53"/>
      <c r="B148" s="54" t="s">
        <v>167</v>
      </c>
      <c r="C148" s="352" t="s">
        <v>168</v>
      </c>
      <c r="D148" s="58" t="s">
        <v>123</v>
      </c>
      <c r="E148" s="57">
        <f t="shared" si="9"/>
        <v>74365</v>
      </c>
      <c r="F148" s="57"/>
      <c r="G148" s="57"/>
      <c r="H148" s="57"/>
      <c r="I148" s="57">
        <f>SUM(J148,K148,L148)</f>
        <v>74365</v>
      </c>
      <c r="J148" s="57"/>
      <c r="K148" s="57">
        <v>74365</v>
      </c>
      <c r="L148" s="57"/>
      <c r="M148" s="49"/>
      <c r="N148" s="50"/>
    </row>
    <row r="149" spans="1:14" ht="20.25" customHeight="1">
      <c r="A149" s="45"/>
      <c r="B149" s="45"/>
      <c r="C149" s="353"/>
      <c r="D149" s="58" t="s">
        <v>124</v>
      </c>
      <c r="E149" s="57"/>
      <c r="F149" s="57"/>
      <c r="G149" s="57"/>
      <c r="H149" s="57"/>
      <c r="I149" s="57"/>
      <c r="J149" s="57"/>
      <c r="K149" s="57"/>
      <c r="L149" s="57"/>
      <c r="M149" s="49"/>
      <c r="N149" s="50"/>
    </row>
    <row r="150" spans="1:14" ht="20.25" customHeight="1">
      <c r="A150" s="45"/>
      <c r="B150" s="45"/>
      <c r="C150" s="46"/>
      <c r="D150" s="58" t="s">
        <v>125</v>
      </c>
      <c r="E150" s="57">
        <f t="shared" si="9"/>
        <v>0</v>
      </c>
      <c r="F150" s="57"/>
      <c r="G150" s="57"/>
      <c r="H150" s="57"/>
      <c r="I150" s="57">
        <f>SUM(J150,K150,L150)</f>
        <v>0</v>
      </c>
      <c r="J150" s="57"/>
      <c r="K150" s="57"/>
      <c r="L150" s="57"/>
      <c r="M150" s="49"/>
      <c r="N150" s="50"/>
    </row>
    <row r="151" spans="1:14" ht="20.25" customHeight="1">
      <c r="A151" s="51"/>
      <c r="B151" s="51"/>
      <c r="C151" s="52"/>
      <c r="D151" s="47" t="s">
        <v>127</v>
      </c>
      <c r="E151" s="49">
        <f t="shared" si="9"/>
        <v>74365</v>
      </c>
      <c r="F151" s="49"/>
      <c r="G151" s="49"/>
      <c r="H151" s="49"/>
      <c r="I151" s="49">
        <f>SUM(J151,K151,L151)</f>
        <v>74365</v>
      </c>
      <c r="J151" s="49"/>
      <c r="K151" s="49">
        <f>SUM(K148,K149,)-K150</f>
        <v>74365</v>
      </c>
      <c r="L151" s="49"/>
      <c r="M151" s="49"/>
      <c r="N151" s="50"/>
    </row>
    <row r="152" spans="1:14" ht="20.25" customHeight="1">
      <c r="A152" s="53"/>
      <c r="B152" s="54" t="s">
        <v>169</v>
      </c>
      <c r="C152" s="67" t="s">
        <v>79</v>
      </c>
      <c r="D152" s="58" t="s">
        <v>123</v>
      </c>
      <c r="E152" s="57">
        <f t="shared" si="9"/>
        <v>103100</v>
      </c>
      <c r="F152" s="57"/>
      <c r="G152" s="57"/>
      <c r="H152" s="57"/>
      <c r="I152" s="57">
        <f>SUM(J152:K152)</f>
        <v>103100</v>
      </c>
      <c r="J152" s="57"/>
      <c r="K152" s="57">
        <f>100000+3100</f>
        <v>103100</v>
      </c>
      <c r="L152" s="57"/>
      <c r="M152" s="49"/>
      <c r="N152" s="50"/>
    </row>
    <row r="153" spans="1:14" ht="20.25" customHeight="1">
      <c r="A153" s="45"/>
      <c r="B153" s="45"/>
      <c r="C153" s="46"/>
      <c r="D153" s="58" t="s">
        <v>124</v>
      </c>
      <c r="E153" s="57">
        <f t="shared" si="9"/>
        <v>0</v>
      </c>
      <c r="F153" s="57"/>
      <c r="G153" s="57"/>
      <c r="H153" s="57"/>
      <c r="I153" s="57">
        <f>SUM(J153:K153)</f>
        <v>0</v>
      </c>
      <c r="J153" s="57"/>
      <c r="K153" s="57"/>
      <c r="L153" s="57"/>
      <c r="M153" s="49"/>
      <c r="N153" s="50"/>
    </row>
    <row r="154" spans="1:14" ht="20.25" customHeight="1">
      <c r="A154" s="45"/>
      <c r="B154" s="45"/>
      <c r="C154" s="46"/>
      <c r="D154" s="58" t="s">
        <v>125</v>
      </c>
      <c r="E154" s="57">
        <f t="shared" si="9"/>
        <v>0</v>
      </c>
      <c r="F154" s="57"/>
      <c r="G154" s="57"/>
      <c r="H154" s="57"/>
      <c r="I154" s="57">
        <f>SUM(J154:K154)</f>
        <v>0</v>
      </c>
      <c r="J154" s="57"/>
      <c r="K154" s="57"/>
      <c r="L154" s="57"/>
      <c r="M154" s="49"/>
      <c r="N154" s="50"/>
    </row>
    <row r="155" spans="1:14" ht="20.25" customHeight="1">
      <c r="A155" s="51"/>
      <c r="B155" s="51"/>
      <c r="C155" s="52"/>
      <c r="D155" s="47" t="s">
        <v>127</v>
      </c>
      <c r="E155" s="49">
        <f t="shared" si="9"/>
        <v>103100</v>
      </c>
      <c r="F155" s="49"/>
      <c r="G155" s="49"/>
      <c r="H155" s="49"/>
      <c r="I155" s="49">
        <f>SUM(J155,K155,L155)</f>
        <v>103100</v>
      </c>
      <c r="J155" s="49"/>
      <c r="K155" s="49">
        <f>SUM(K152,K153)-K154</f>
        <v>103100</v>
      </c>
      <c r="L155" s="49"/>
      <c r="M155" s="49"/>
      <c r="N155" s="50"/>
    </row>
    <row r="156" spans="1:14" ht="20.25" customHeight="1">
      <c r="A156" s="53" t="s">
        <v>242</v>
      </c>
      <c r="B156" s="54"/>
      <c r="C156" s="70" t="s">
        <v>241</v>
      </c>
      <c r="D156" s="58" t="s">
        <v>123</v>
      </c>
      <c r="E156" s="59">
        <f>SUM(E160)</f>
        <v>75241</v>
      </c>
      <c r="F156" s="48"/>
      <c r="G156" s="48"/>
      <c r="H156" s="48"/>
      <c r="I156" s="59">
        <f>SUM(I160)</f>
        <v>75241</v>
      </c>
      <c r="J156" s="59"/>
      <c r="K156" s="59">
        <f>SUM(K160)</f>
        <v>75241</v>
      </c>
      <c r="L156" s="59"/>
      <c r="M156" s="59"/>
      <c r="N156" s="50"/>
    </row>
    <row r="157" spans="1:14" ht="20.25" customHeight="1">
      <c r="A157" s="45"/>
      <c r="B157" s="45"/>
      <c r="C157" s="46"/>
      <c r="D157" s="58" t="s">
        <v>124</v>
      </c>
      <c r="E157" s="59"/>
      <c r="F157" s="59"/>
      <c r="G157" s="59"/>
      <c r="H157" s="59"/>
      <c r="I157" s="59"/>
      <c r="J157" s="59"/>
      <c r="K157" s="59"/>
      <c r="L157" s="59"/>
      <c r="M157" s="59"/>
      <c r="N157" s="50"/>
    </row>
    <row r="158" spans="1:14" ht="20.25" customHeight="1">
      <c r="A158" s="45"/>
      <c r="B158" s="45"/>
      <c r="C158" s="46"/>
      <c r="D158" s="58" t="s">
        <v>125</v>
      </c>
      <c r="E158" s="59"/>
      <c r="F158" s="59"/>
      <c r="G158" s="59"/>
      <c r="H158" s="59"/>
      <c r="I158" s="59"/>
      <c r="J158" s="59"/>
      <c r="K158" s="59"/>
      <c r="L158" s="59"/>
      <c r="M158" s="59"/>
      <c r="N158" s="50"/>
    </row>
    <row r="159" spans="1:14" ht="20.25" customHeight="1">
      <c r="A159" s="51"/>
      <c r="B159" s="51"/>
      <c r="C159" s="52"/>
      <c r="D159" s="47" t="s">
        <v>127</v>
      </c>
      <c r="E159" s="59">
        <f>SUM(E163)</f>
        <v>75241</v>
      </c>
      <c r="F159" s="48"/>
      <c r="G159" s="48"/>
      <c r="H159" s="48"/>
      <c r="I159" s="59">
        <f>SUM(I163)</f>
        <v>75241</v>
      </c>
      <c r="J159" s="59"/>
      <c r="K159" s="59">
        <f>SUM(K163)</f>
        <v>75241</v>
      </c>
      <c r="L159" s="59"/>
      <c r="M159" s="59"/>
      <c r="N159" s="50"/>
    </row>
    <row r="160" spans="1:14" ht="20.25" customHeight="1">
      <c r="A160" s="53"/>
      <c r="B160" s="54" t="s">
        <v>238</v>
      </c>
      <c r="C160" s="341" t="s">
        <v>237</v>
      </c>
      <c r="D160" s="58" t="s">
        <v>123</v>
      </c>
      <c r="E160" s="57">
        <f>SUM(I160,M160)</f>
        <v>75241</v>
      </c>
      <c r="F160" s="57"/>
      <c r="G160" s="57"/>
      <c r="H160" s="57"/>
      <c r="I160" s="57">
        <f>SUM(J160:K160)</f>
        <v>75241</v>
      </c>
      <c r="J160" s="57"/>
      <c r="K160" s="57">
        <v>75241</v>
      </c>
      <c r="L160" s="57"/>
      <c r="M160" s="49"/>
      <c r="N160" s="50"/>
    </row>
    <row r="161" spans="1:14" ht="20.25" customHeight="1">
      <c r="A161" s="45"/>
      <c r="B161" s="45"/>
      <c r="C161" s="342"/>
      <c r="D161" s="58" t="s">
        <v>124</v>
      </c>
      <c r="E161" s="57"/>
      <c r="F161" s="57"/>
      <c r="G161" s="57"/>
      <c r="H161" s="57"/>
      <c r="I161" s="57"/>
      <c r="J161" s="57"/>
      <c r="K161" s="57"/>
      <c r="L161" s="57"/>
      <c r="M161" s="49"/>
      <c r="N161" s="50"/>
    </row>
    <row r="162" spans="1:14" ht="20.25" customHeight="1">
      <c r="A162" s="45"/>
      <c r="B162" s="45"/>
      <c r="C162" s="46"/>
      <c r="D162" s="58" t="s">
        <v>125</v>
      </c>
      <c r="E162" s="57"/>
      <c r="F162" s="57"/>
      <c r="G162" s="57"/>
      <c r="H162" s="57"/>
      <c r="I162" s="57"/>
      <c r="J162" s="57"/>
      <c r="K162" s="57"/>
      <c r="L162" s="57"/>
      <c r="M162" s="49"/>
      <c r="N162" s="50"/>
    </row>
    <row r="163" spans="1:14" ht="20.25" customHeight="1">
      <c r="A163" s="51"/>
      <c r="B163" s="51"/>
      <c r="C163" s="52"/>
      <c r="D163" s="47" t="s">
        <v>127</v>
      </c>
      <c r="E163" s="49">
        <f>SUM(I163,M163)</f>
        <v>75241</v>
      </c>
      <c r="F163" s="49"/>
      <c r="G163" s="49"/>
      <c r="H163" s="49"/>
      <c r="I163" s="49">
        <f>SUM(J163,K163,L163)</f>
        <v>75241</v>
      </c>
      <c r="J163" s="49"/>
      <c r="K163" s="49">
        <f>SUM(K160,K161)-K162</f>
        <v>75241</v>
      </c>
      <c r="L163" s="49"/>
      <c r="M163" s="49"/>
      <c r="N163" s="50"/>
    </row>
    <row r="164" spans="1:14" ht="20.25" customHeight="1">
      <c r="A164" s="53" t="s">
        <v>170</v>
      </c>
      <c r="B164" s="54"/>
      <c r="C164" s="70" t="s">
        <v>81</v>
      </c>
      <c r="D164" s="58" t="s">
        <v>123</v>
      </c>
      <c r="E164" s="59">
        <f aca="true" t="shared" si="10" ref="E164:F166">SUM(E168,E172,E176,E180)</f>
        <v>1198560</v>
      </c>
      <c r="F164" s="59">
        <f t="shared" si="10"/>
        <v>1094760</v>
      </c>
      <c r="G164" s="59"/>
      <c r="H164" s="59"/>
      <c r="I164" s="59">
        <f>SUM(I168,I172,I176,I180)</f>
        <v>1198560</v>
      </c>
      <c r="J164" s="59"/>
      <c r="K164" s="59">
        <f>SUM(K168,K172,K176,K180)</f>
        <v>1095160</v>
      </c>
      <c r="L164" s="59">
        <f>SUM(L168,L172)</f>
        <v>103400</v>
      </c>
      <c r="M164" s="59"/>
      <c r="N164" s="50"/>
    </row>
    <row r="165" spans="1:14" ht="20.25" customHeight="1">
      <c r="A165" s="45"/>
      <c r="B165" s="45"/>
      <c r="C165" s="46"/>
      <c r="D165" s="58" t="s">
        <v>124</v>
      </c>
      <c r="E165" s="59">
        <f t="shared" si="10"/>
        <v>22000</v>
      </c>
      <c r="F165" s="59">
        <f t="shared" si="10"/>
        <v>0</v>
      </c>
      <c r="G165" s="59"/>
      <c r="H165" s="59"/>
      <c r="I165" s="59">
        <f>SUM(I169,I173,I177,I181)</f>
        <v>22000</v>
      </c>
      <c r="J165" s="59"/>
      <c r="K165" s="59">
        <f>SUM(K169,K173,K177,K181)</f>
        <v>0</v>
      </c>
      <c r="L165" s="59">
        <f>SUM(L169,L173)</f>
        <v>22000</v>
      </c>
      <c r="M165" s="59"/>
      <c r="N165" s="50"/>
    </row>
    <row r="166" spans="1:14" ht="20.25" customHeight="1">
      <c r="A166" s="45"/>
      <c r="B166" s="45"/>
      <c r="C166" s="46"/>
      <c r="D166" s="58" t="s">
        <v>125</v>
      </c>
      <c r="E166" s="59">
        <f t="shared" si="10"/>
        <v>0</v>
      </c>
      <c r="F166" s="59">
        <f t="shared" si="10"/>
        <v>0</v>
      </c>
      <c r="G166" s="59"/>
      <c r="H166" s="59"/>
      <c r="I166" s="59">
        <f>SUM(I170,I174,I178,I182)</f>
        <v>0</v>
      </c>
      <c r="J166" s="59"/>
      <c r="K166" s="59">
        <f>SUM(K170,K174,K178,K182)</f>
        <v>0</v>
      </c>
      <c r="L166" s="59">
        <f>SUM(L170,L174)</f>
        <v>0</v>
      </c>
      <c r="M166" s="59"/>
      <c r="N166" s="50"/>
    </row>
    <row r="167" spans="1:14" ht="20.25" customHeight="1">
      <c r="A167" s="45"/>
      <c r="B167" s="45"/>
      <c r="C167" s="46"/>
      <c r="D167" s="58" t="s">
        <v>127</v>
      </c>
      <c r="E167" s="59">
        <f>SUM(E171,E175,E179,E183)</f>
        <v>1220560</v>
      </c>
      <c r="F167" s="59">
        <f>SUM(F170,F175,F179,F183)</f>
        <v>1094760</v>
      </c>
      <c r="G167" s="59"/>
      <c r="H167" s="59"/>
      <c r="I167" s="59">
        <f>SUM(J167:L167)</f>
        <v>1220560</v>
      </c>
      <c r="J167" s="59"/>
      <c r="K167" s="59">
        <f>SUM(K171,K175,K179,K183)</f>
        <v>1095160</v>
      </c>
      <c r="L167" s="59">
        <f>SUM(L171,L175,L179,L183)</f>
        <v>125400</v>
      </c>
      <c r="M167" s="59"/>
      <c r="N167" s="50"/>
    </row>
    <row r="168" spans="1:14" ht="20.25" customHeight="1">
      <c r="A168" s="53"/>
      <c r="B168" s="54" t="s">
        <v>171</v>
      </c>
      <c r="C168" s="328" t="s">
        <v>172</v>
      </c>
      <c r="D168" s="58" t="s">
        <v>123</v>
      </c>
      <c r="E168" s="57">
        <f>SUM(I168,M168)</f>
        <v>103400</v>
      </c>
      <c r="F168" s="57"/>
      <c r="G168" s="57"/>
      <c r="H168" s="57"/>
      <c r="I168" s="57">
        <f>SUM(J168:L168)</f>
        <v>103400</v>
      </c>
      <c r="J168" s="57"/>
      <c r="K168" s="57"/>
      <c r="L168" s="57">
        <v>103400</v>
      </c>
      <c r="M168" s="49"/>
      <c r="N168" s="50"/>
    </row>
    <row r="169" spans="1:14" ht="20.25" customHeight="1">
      <c r="A169" s="45"/>
      <c r="B169" s="45"/>
      <c r="C169" s="329"/>
      <c r="D169" s="58" t="s">
        <v>124</v>
      </c>
      <c r="E169" s="57">
        <f>SUM(I169,M169)</f>
        <v>22000</v>
      </c>
      <c r="F169" s="57"/>
      <c r="G169" s="57"/>
      <c r="H169" s="57"/>
      <c r="I169" s="57">
        <f>SUM(J169:L169)</f>
        <v>22000</v>
      </c>
      <c r="J169" s="57"/>
      <c r="K169" s="57"/>
      <c r="L169" s="57">
        <f>5000+7000+10000</f>
        <v>22000</v>
      </c>
      <c r="M169" s="49"/>
      <c r="N169" s="50"/>
    </row>
    <row r="170" spans="1:14" ht="20.25" customHeight="1">
      <c r="A170" s="45"/>
      <c r="B170" s="45"/>
      <c r="C170" s="329"/>
      <c r="D170" s="58" t="s">
        <v>125</v>
      </c>
      <c r="E170" s="57">
        <f>SUM(I170,M170)</f>
        <v>0</v>
      </c>
      <c r="F170" s="57"/>
      <c r="G170" s="57"/>
      <c r="H170" s="57"/>
      <c r="I170" s="57">
        <f>SUM(J170:L170)</f>
        <v>0</v>
      </c>
      <c r="J170" s="57"/>
      <c r="K170" s="57"/>
      <c r="L170" s="57"/>
      <c r="M170" s="49"/>
      <c r="N170" s="50"/>
    </row>
    <row r="171" spans="1:14" ht="20.25" customHeight="1">
      <c r="A171" s="51"/>
      <c r="B171" s="51"/>
      <c r="C171" s="330"/>
      <c r="D171" s="47" t="s">
        <v>127</v>
      </c>
      <c r="E171" s="49">
        <f>SUM(I171,M171)</f>
        <v>125400</v>
      </c>
      <c r="F171" s="49"/>
      <c r="G171" s="49"/>
      <c r="H171" s="49"/>
      <c r="I171" s="57">
        <f>SUM(J171:L171)</f>
        <v>125400</v>
      </c>
      <c r="J171" s="49"/>
      <c r="K171" s="49"/>
      <c r="L171" s="57">
        <f>L168+L169-L170</f>
        <v>125400</v>
      </c>
      <c r="M171" s="49"/>
      <c r="N171" s="50"/>
    </row>
    <row r="172" spans="1:14" ht="20.25" customHeight="1">
      <c r="A172" s="53"/>
      <c r="B172" s="54" t="s">
        <v>173</v>
      </c>
      <c r="C172" s="331" t="s">
        <v>82</v>
      </c>
      <c r="D172" s="58" t="s">
        <v>123</v>
      </c>
      <c r="E172" s="57">
        <f>SUM(I172)</f>
        <v>1094760</v>
      </c>
      <c r="F172" s="57">
        <v>1094760</v>
      </c>
      <c r="G172" s="57"/>
      <c r="H172" s="57"/>
      <c r="I172" s="57">
        <f>SUM(J172:K172)</f>
        <v>1094760</v>
      </c>
      <c r="J172" s="57"/>
      <c r="K172" s="57">
        <v>1094760</v>
      </c>
      <c r="L172" s="57"/>
      <c r="M172" s="49"/>
      <c r="N172" s="50"/>
    </row>
    <row r="173" spans="1:14" ht="20.25" customHeight="1">
      <c r="A173" s="45"/>
      <c r="B173" s="45"/>
      <c r="C173" s="332"/>
      <c r="D173" s="58" t="s">
        <v>124</v>
      </c>
      <c r="E173" s="57"/>
      <c r="F173" s="57"/>
      <c r="G173" s="57"/>
      <c r="H173" s="57"/>
      <c r="I173" s="57"/>
      <c r="J173" s="57"/>
      <c r="K173" s="57"/>
      <c r="L173" s="57"/>
      <c r="M173" s="49"/>
      <c r="N173" s="50"/>
    </row>
    <row r="174" spans="1:14" ht="20.25" customHeight="1">
      <c r="A174" s="45"/>
      <c r="B174" s="45"/>
      <c r="C174" s="332"/>
      <c r="D174" s="58" t="s">
        <v>125</v>
      </c>
      <c r="E174" s="57"/>
      <c r="F174" s="57"/>
      <c r="G174" s="57"/>
      <c r="H174" s="57"/>
      <c r="I174" s="57"/>
      <c r="J174" s="57"/>
      <c r="K174" s="57"/>
      <c r="L174" s="57"/>
      <c r="M174" s="49"/>
      <c r="N174" s="50"/>
    </row>
    <row r="175" spans="1:14" ht="20.25" customHeight="1">
      <c r="A175" s="51"/>
      <c r="B175" s="51"/>
      <c r="C175" s="325"/>
      <c r="D175" s="47" t="s">
        <v>127</v>
      </c>
      <c r="E175" s="49">
        <f>SUM(E172,E173)-E174</f>
        <v>1094760</v>
      </c>
      <c r="F175" s="49">
        <f>SUM(F172,F173)-F174</f>
        <v>1094760</v>
      </c>
      <c r="G175" s="49"/>
      <c r="H175" s="49"/>
      <c r="I175" s="49">
        <f>SUM(K175)</f>
        <v>1094760</v>
      </c>
      <c r="J175" s="49"/>
      <c r="K175" s="49">
        <f>SUM(K172,K173)-K174</f>
        <v>1094760</v>
      </c>
      <c r="L175" s="49"/>
      <c r="M175" s="49"/>
      <c r="N175" s="50"/>
    </row>
    <row r="176" spans="1:14" ht="20.25" customHeight="1" hidden="1">
      <c r="A176" s="71"/>
      <c r="B176" s="72" t="s">
        <v>174</v>
      </c>
      <c r="C176" s="326" t="s">
        <v>175</v>
      </c>
      <c r="D176" s="73" t="s">
        <v>123</v>
      </c>
      <c r="E176" s="74"/>
      <c r="F176" s="74"/>
      <c r="G176" s="74"/>
      <c r="H176" s="74"/>
      <c r="I176" s="74"/>
      <c r="J176" s="74"/>
      <c r="K176" s="74"/>
      <c r="L176" s="74"/>
      <c r="M176" s="75"/>
      <c r="N176" s="50"/>
    </row>
    <row r="177" spans="1:14" ht="20.25" customHeight="1" hidden="1">
      <c r="A177" s="76"/>
      <c r="B177" s="76"/>
      <c r="C177" s="327"/>
      <c r="D177" s="73" t="s">
        <v>124</v>
      </c>
      <c r="E177" s="74">
        <f>SUM(I177)</f>
        <v>0</v>
      </c>
      <c r="F177" s="74"/>
      <c r="G177" s="74"/>
      <c r="H177" s="74"/>
      <c r="I177" s="74">
        <f>SUM(K177)</f>
        <v>0</v>
      </c>
      <c r="J177" s="74"/>
      <c r="K177" s="74"/>
      <c r="L177" s="74"/>
      <c r="M177" s="75"/>
      <c r="N177" s="50"/>
    </row>
    <row r="178" spans="1:14" ht="20.25" customHeight="1" hidden="1">
      <c r="A178" s="76"/>
      <c r="B178" s="76"/>
      <c r="C178" s="327"/>
      <c r="D178" s="73" t="s">
        <v>125</v>
      </c>
      <c r="E178" s="74"/>
      <c r="F178" s="74"/>
      <c r="G178" s="74"/>
      <c r="H178" s="74"/>
      <c r="I178" s="74"/>
      <c r="J178" s="74"/>
      <c r="K178" s="74"/>
      <c r="L178" s="74"/>
      <c r="M178" s="75"/>
      <c r="N178" s="50"/>
    </row>
    <row r="179" spans="1:14" ht="20.25" customHeight="1" hidden="1">
      <c r="A179" s="77"/>
      <c r="B179" s="77"/>
      <c r="C179" s="360"/>
      <c r="D179" s="78" t="s">
        <v>127</v>
      </c>
      <c r="E179" s="75">
        <f>SUM(E176,E177)-E178</f>
        <v>0</v>
      </c>
      <c r="F179" s="75">
        <f>SUM(F177)</f>
        <v>0</v>
      </c>
      <c r="G179" s="75"/>
      <c r="H179" s="75"/>
      <c r="I179" s="75">
        <f>SUM(K179)</f>
        <v>0</v>
      </c>
      <c r="J179" s="75"/>
      <c r="K179" s="75">
        <f>SUM(K176,K177)-K178</f>
        <v>0</v>
      </c>
      <c r="L179" s="75"/>
      <c r="M179" s="75"/>
      <c r="N179" s="50"/>
    </row>
    <row r="180" spans="1:14" ht="20.25" customHeight="1">
      <c r="A180" s="53"/>
      <c r="B180" s="54" t="s">
        <v>176</v>
      </c>
      <c r="C180" s="331" t="s">
        <v>177</v>
      </c>
      <c r="D180" s="58" t="s">
        <v>123</v>
      </c>
      <c r="E180" s="57">
        <f>SUM(I180)</f>
        <v>400</v>
      </c>
      <c r="F180" s="57"/>
      <c r="G180" s="57"/>
      <c r="H180" s="57"/>
      <c r="I180" s="57">
        <f>SUM(J180:K180)</f>
        <v>400</v>
      </c>
      <c r="J180" s="57"/>
      <c r="K180" s="57">
        <v>400</v>
      </c>
      <c r="L180" s="57"/>
      <c r="M180" s="49"/>
      <c r="N180" s="50"/>
    </row>
    <row r="181" spans="1:14" ht="20.25" customHeight="1">
      <c r="A181" s="45"/>
      <c r="B181" s="45"/>
      <c r="C181" s="332"/>
      <c r="D181" s="58" t="s">
        <v>124</v>
      </c>
      <c r="E181" s="57"/>
      <c r="F181" s="57"/>
      <c r="G181" s="57"/>
      <c r="H181" s="57"/>
      <c r="I181" s="57"/>
      <c r="J181" s="57"/>
      <c r="K181" s="57"/>
      <c r="L181" s="57"/>
      <c r="M181" s="49"/>
      <c r="N181" s="50"/>
    </row>
    <row r="182" spans="1:14" ht="20.25" customHeight="1">
      <c r="A182" s="45"/>
      <c r="B182" s="45"/>
      <c r="C182" s="332"/>
      <c r="D182" s="58" t="s">
        <v>125</v>
      </c>
      <c r="E182" s="57"/>
      <c r="F182" s="57"/>
      <c r="G182" s="57"/>
      <c r="H182" s="57"/>
      <c r="I182" s="57"/>
      <c r="J182" s="57"/>
      <c r="K182" s="57"/>
      <c r="L182" s="57"/>
      <c r="M182" s="49"/>
      <c r="N182" s="50"/>
    </row>
    <row r="183" spans="1:14" ht="20.25" customHeight="1">
      <c r="A183" s="51"/>
      <c r="B183" s="51"/>
      <c r="C183" s="325"/>
      <c r="D183" s="47" t="s">
        <v>127</v>
      </c>
      <c r="E183" s="49">
        <f>SUM(E180,E181)-E182</f>
        <v>400</v>
      </c>
      <c r="F183" s="49"/>
      <c r="G183" s="49"/>
      <c r="H183" s="49"/>
      <c r="I183" s="49">
        <f>SUM(K183)</f>
        <v>400</v>
      </c>
      <c r="J183" s="49"/>
      <c r="K183" s="49">
        <f>SUM(K180,K181)-K182</f>
        <v>400</v>
      </c>
      <c r="L183" s="49"/>
      <c r="M183" s="49"/>
      <c r="N183" s="50"/>
    </row>
    <row r="184" spans="1:14" ht="20.25" customHeight="1">
      <c r="A184" s="53" t="s">
        <v>178</v>
      </c>
      <c r="B184" s="54"/>
      <c r="C184" s="70" t="s">
        <v>83</v>
      </c>
      <c r="D184" s="58" t="s">
        <v>123</v>
      </c>
      <c r="E184" s="59">
        <f>SUM(I184,M184)</f>
        <v>2786394</v>
      </c>
      <c r="F184" s="59"/>
      <c r="G184" s="59"/>
      <c r="H184" s="59"/>
      <c r="I184" s="59">
        <f aca="true" t="shared" si="11" ref="I184:I190">SUM(J184:L184)</f>
        <v>2786394</v>
      </c>
      <c r="J184" s="59">
        <f>SUM(J188,J192,J196,J200,J204,J208,J212,J216)</f>
        <v>986166</v>
      </c>
      <c r="K184" s="59">
        <f>SUM(K188,K192,K196,K200,K204,K208,K212,K216)</f>
        <v>1674834</v>
      </c>
      <c r="L184" s="59">
        <f>SUM(L188,L192,L196,L200,L204,L208,L212,L216)</f>
        <v>125394</v>
      </c>
      <c r="M184" s="59"/>
      <c r="N184" s="50"/>
    </row>
    <row r="185" spans="1:14" ht="20.25" customHeight="1">
      <c r="A185" s="45"/>
      <c r="B185" s="45"/>
      <c r="C185" s="46"/>
      <c r="D185" s="58" t="s">
        <v>124</v>
      </c>
      <c r="E185" s="59">
        <f>SUM(I185,M185)</f>
        <v>72000</v>
      </c>
      <c r="F185" s="59"/>
      <c r="G185" s="59"/>
      <c r="H185" s="59"/>
      <c r="I185" s="59">
        <f t="shared" si="11"/>
        <v>72000</v>
      </c>
      <c r="J185" s="59">
        <f aca="true" t="shared" si="12" ref="J185:K187">SUM(J189,J193,J197,J201,J205,J209,J213,J217)</f>
        <v>2000</v>
      </c>
      <c r="K185" s="59">
        <f t="shared" si="12"/>
        <v>70000</v>
      </c>
      <c r="L185" s="59"/>
      <c r="M185" s="59"/>
      <c r="N185" s="50"/>
    </row>
    <row r="186" spans="1:14" ht="20.25" customHeight="1">
      <c r="A186" s="45"/>
      <c r="B186" s="45"/>
      <c r="C186" s="46"/>
      <c r="D186" s="58" t="s">
        <v>125</v>
      </c>
      <c r="E186" s="59">
        <f>SUM(I186,M186)</f>
        <v>2000</v>
      </c>
      <c r="F186" s="59"/>
      <c r="G186" s="59"/>
      <c r="H186" s="59"/>
      <c r="I186" s="59">
        <f t="shared" si="11"/>
        <v>2000</v>
      </c>
      <c r="J186" s="59">
        <f t="shared" si="12"/>
        <v>0</v>
      </c>
      <c r="K186" s="59">
        <f t="shared" si="12"/>
        <v>2000</v>
      </c>
      <c r="L186" s="59"/>
      <c r="M186" s="59"/>
      <c r="N186" s="50"/>
    </row>
    <row r="187" spans="1:14" ht="20.25" customHeight="1">
      <c r="A187" s="45"/>
      <c r="B187" s="45"/>
      <c r="C187" s="46"/>
      <c r="D187" s="58" t="s">
        <v>127</v>
      </c>
      <c r="E187" s="59">
        <f>SUM(I187,M187)</f>
        <v>2856394</v>
      </c>
      <c r="F187" s="59"/>
      <c r="G187" s="59"/>
      <c r="H187" s="59"/>
      <c r="I187" s="59">
        <f t="shared" si="11"/>
        <v>2856394</v>
      </c>
      <c r="J187" s="59">
        <f t="shared" si="12"/>
        <v>988166</v>
      </c>
      <c r="K187" s="59">
        <f t="shared" si="12"/>
        <v>1742834</v>
      </c>
      <c r="L187" s="59">
        <f>SUM(L191,L195,L199,L203,L211,L215,L219)</f>
        <v>125394</v>
      </c>
      <c r="M187" s="59"/>
      <c r="N187" s="50"/>
    </row>
    <row r="188" spans="1:14" ht="20.25" customHeight="1">
      <c r="A188" s="53"/>
      <c r="B188" s="54" t="s">
        <v>179</v>
      </c>
      <c r="C188" s="352" t="s">
        <v>84</v>
      </c>
      <c r="D188" s="58" t="s">
        <v>123</v>
      </c>
      <c r="E188" s="57">
        <f>SUM(M188,I188)</f>
        <v>1556200</v>
      </c>
      <c r="F188" s="57"/>
      <c r="G188" s="57"/>
      <c r="H188" s="57"/>
      <c r="I188" s="57">
        <f t="shared" si="11"/>
        <v>1556200</v>
      </c>
      <c r="J188" s="57">
        <v>759006</v>
      </c>
      <c r="K188" s="57">
        <v>718994</v>
      </c>
      <c r="L188" s="57">
        <v>78200</v>
      </c>
      <c r="M188" s="49"/>
      <c r="N188" s="50"/>
    </row>
    <row r="189" spans="1:14" ht="20.25" customHeight="1">
      <c r="A189" s="45"/>
      <c r="B189" s="45"/>
      <c r="C189" s="353"/>
      <c r="D189" s="58" t="s">
        <v>124</v>
      </c>
      <c r="E189" s="57">
        <f>SUM(M189,I189)</f>
        <v>42000</v>
      </c>
      <c r="F189" s="57"/>
      <c r="G189" s="57"/>
      <c r="H189" s="57"/>
      <c r="I189" s="57">
        <f t="shared" si="11"/>
        <v>42000</v>
      </c>
      <c r="J189" s="57">
        <v>2000</v>
      </c>
      <c r="K189" s="57">
        <v>40000</v>
      </c>
      <c r="L189" s="57"/>
      <c r="M189" s="49"/>
      <c r="N189" s="50"/>
    </row>
    <row r="190" spans="1:14" ht="20.25" customHeight="1">
      <c r="A190" s="45"/>
      <c r="B190" s="45"/>
      <c r="C190" s="46"/>
      <c r="D190" s="58" t="s">
        <v>125</v>
      </c>
      <c r="E190" s="57">
        <f>SUM(M190,I190)</f>
        <v>2000</v>
      </c>
      <c r="F190" s="57"/>
      <c r="G190" s="57"/>
      <c r="H190" s="57"/>
      <c r="I190" s="57">
        <f t="shared" si="11"/>
        <v>2000</v>
      </c>
      <c r="J190" s="57"/>
      <c r="K190" s="57">
        <v>2000</v>
      </c>
      <c r="L190" s="57"/>
      <c r="M190" s="49"/>
      <c r="N190" s="50"/>
    </row>
    <row r="191" spans="1:14" ht="20.25" customHeight="1">
      <c r="A191" s="51"/>
      <c r="B191" s="51"/>
      <c r="C191" s="52"/>
      <c r="D191" s="47" t="s">
        <v>127</v>
      </c>
      <c r="E191" s="49">
        <f>SUM(E188,E189)-E190</f>
        <v>1596200</v>
      </c>
      <c r="F191" s="49"/>
      <c r="G191" s="49"/>
      <c r="H191" s="49"/>
      <c r="I191" s="49">
        <f>SUM(I188,I189)-I190</f>
        <v>1596200</v>
      </c>
      <c r="J191" s="49">
        <f>SUM(J188:J189)-J190</f>
        <v>761006</v>
      </c>
      <c r="K191" s="49">
        <f>SUM(K188:K189)-K190</f>
        <v>756994</v>
      </c>
      <c r="L191" s="49">
        <f>SUM(L188:L189)-L190</f>
        <v>78200</v>
      </c>
      <c r="M191" s="49"/>
      <c r="N191" s="50"/>
    </row>
    <row r="192" spans="1:14" ht="20.25" customHeight="1">
      <c r="A192" s="53"/>
      <c r="B192" s="54" t="s">
        <v>180</v>
      </c>
      <c r="C192" s="67" t="s">
        <v>86</v>
      </c>
      <c r="D192" s="58" t="s">
        <v>123</v>
      </c>
      <c r="E192" s="57">
        <f>SUM(M192,I192)</f>
        <v>958194</v>
      </c>
      <c r="F192" s="57"/>
      <c r="G192" s="57"/>
      <c r="H192" s="57"/>
      <c r="I192" s="57">
        <f>SUM(J192:L192)</f>
        <v>958194</v>
      </c>
      <c r="J192" s="57">
        <v>20255</v>
      </c>
      <c r="K192" s="57">
        <v>890745</v>
      </c>
      <c r="L192" s="57">
        <v>47194</v>
      </c>
      <c r="M192" s="49"/>
      <c r="N192" s="50"/>
    </row>
    <row r="193" spans="1:14" ht="20.25" customHeight="1">
      <c r="A193" s="45"/>
      <c r="B193" s="45"/>
      <c r="C193" s="46"/>
      <c r="D193" s="58" t="s">
        <v>124</v>
      </c>
      <c r="E193" s="57">
        <f>SUM(M193,I193)</f>
        <v>0</v>
      </c>
      <c r="F193" s="57"/>
      <c r="G193" s="57"/>
      <c r="H193" s="57"/>
      <c r="I193" s="57">
        <f>SUM(J193:L193)</f>
        <v>0</v>
      </c>
      <c r="J193" s="57"/>
      <c r="K193" s="57"/>
      <c r="L193" s="57"/>
      <c r="M193" s="49"/>
      <c r="N193" s="50"/>
    </row>
    <row r="194" spans="1:14" ht="20.25" customHeight="1">
      <c r="A194" s="45"/>
      <c r="B194" s="45"/>
      <c r="C194" s="46"/>
      <c r="D194" s="58" t="s">
        <v>125</v>
      </c>
      <c r="E194" s="57">
        <f>SUM(M194,I194)</f>
        <v>0</v>
      </c>
      <c r="F194" s="57"/>
      <c r="G194" s="57"/>
      <c r="H194" s="57"/>
      <c r="I194" s="57">
        <f>SUM(J194:L194)</f>
        <v>0</v>
      </c>
      <c r="J194" s="57"/>
      <c r="K194" s="57"/>
      <c r="L194" s="57"/>
      <c r="M194" s="49"/>
      <c r="N194" s="50"/>
    </row>
    <row r="195" spans="1:14" ht="20.25" customHeight="1">
      <c r="A195" s="51"/>
      <c r="B195" s="51"/>
      <c r="C195" s="52"/>
      <c r="D195" s="47" t="s">
        <v>127</v>
      </c>
      <c r="E195" s="49">
        <f>SUM(E192,E193)-E194</f>
        <v>958194</v>
      </c>
      <c r="F195" s="49"/>
      <c r="G195" s="49"/>
      <c r="H195" s="49"/>
      <c r="I195" s="49">
        <f>SUM(I192,I193)-I194</f>
        <v>958194</v>
      </c>
      <c r="J195" s="49">
        <f>SUM(J192,J193)-J194</f>
        <v>20255</v>
      </c>
      <c r="K195" s="49">
        <f>SUM(K192,K193)-K194</f>
        <v>890745</v>
      </c>
      <c r="L195" s="49">
        <f>SUM(L192,L193)-L194</f>
        <v>47194</v>
      </c>
      <c r="M195" s="49"/>
      <c r="N195" s="50"/>
    </row>
    <row r="196" spans="1:14" ht="20.25" customHeight="1" hidden="1">
      <c r="A196" s="71"/>
      <c r="B196" s="72" t="s">
        <v>181</v>
      </c>
      <c r="C196" s="358" t="s">
        <v>182</v>
      </c>
      <c r="D196" s="73" t="s">
        <v>123</v>
      </c>
      <c r="E196" s="74">
        <f>SUM(I196)</f>
        <v>0</v>
      </c>
      <c r="F196" s="74"/>
      <c r="G196" s="74"/>
      <c r="H196" s="74"/>
      <c r="I196" s="74">
        <f>SUM(J196:L196)</f>
        <v>0</v>
      </c>
      <c r="J196" s="74"/>
      <c r="K196" s="74"/>
      <c r="L196" s="74"/>
      <c r="M196" s="75"/>
      <c r="N196" s="50"/>
    </row>
    <row r="197" spans="1:14" ht="20.25" customHeight="1" hidden="1">
      <c r="A197" s="76"/>
      <c r="B197" s="76"/>
      <c r="C197" s="359"/>
      <c r="D197" s="73" t="s">
        <v>124</v>
      </c>
      <c r="E197" s="74"/>
      <c r="F197" s="74"/>
      <c r="G197" s="74"/>
      <c r="H197" s="74"/>
      <c r="I197" s="74"/>
      <c r="J197" s="74"/>
      <c r="K197" s="74"/>
      <c r="L197" s="74"/>
      <c r="M197" s="75"/>
      <c r="N197" s="50"/>
    </row>
    <row r="198" spans="1:14" ht="20.25" customHeight="1" hidden="1">
      <c r="A198" s="76"/>
      <c r="B198" s="76"/>
      <c r="C198" s="79"/>
      <c r="D198" s="73" t="s">
        <v>125</v>
      </c>
      <c r="E198" s="74"/>
      <c r="F198" s="74"/>
      <c r="G198" s="74"/>
      <c r="H198" s="74"/>
      <c r="I198" s="74"/>
      <c r="J198" s="74"/>
      <c r="K198" s="74"/>
      <c r="L198" s="74"/>
      <c r="M198" s="75"/>
      <c r="N198" s="50"/>
    </row>
    <row r="199" spans="1:14" ht="20.25" customHeight="1" hidden="1">
      <c r="A199" s="77"/>
      <c r="B199" s="77"/>
      <c r="C199" s="80"/>
      <c r="D199" s="78" t="s">
        <v>127</v>
      </c>
      <c r="E199" s="75">
        <f>SUM(E196,E197)-E198</f>
        <v>0</v>
      </c>
      <c r="F199" s="75">
        <f>SUM(F196,F197)-F198</f>
        <v>0</v>
      </c>
      <c r="G199" s="75"/>
      <c r="H199" s="75"/>
      <c r="I199" s="75">
        <f>SUM(I196,I197)-I198</f>
        <v>0</v>
      </c>
      <c r="J199" s="75"/>
      <c r="K199" s="75">
        <f>SUM(K196,K197)-K198</f>
        <v>0</v>
      </c>
      <c r="L199" s="75"/>
      <c r="M199" s="75"/>
      <c r="N199" s="50"/>
    </row>
    <row r="200" spans="1:14" ht="20.25" customHeight="1">
      <c r="A200" s="53"/>
      <c r="B200" s="54" t="s">
        <v>183</v>
      </c>
      <c r="C200" s="352" t="s">
        <v>184</v>
      </c>
      <c r="D200" s="58" t="s">
        <v>123</v>
      </c>
      <c r="E200" s="57">
        <f>SUM(M200,I200)</f>
        <v>249000</v>
      </c>
      <c r="F200" s="57"/>
      <c r="G200" s="57"/>
      <c r="H200" s="57"/>
      <c r="I200" s="57">
        <f>SUM(J200:K200)</f>
        <v>249000</v>
      </c>
      <c r="J200" s="57">
        <v>198023</v>
      </c>
      <c r="K200" s="57">
        <v>50977</v>
      </c>
      <c r="L200" s="57"/>
      <c r="M200" s="49"/>
      <c r="N200" s="50"/>
    </row>
    <row r="201" spans="1:14" ht="20.25" customHeight="1">
      <c r="A201" s="45"/>
      <c r="B201" s="45"/>
      <c r="C201" s="353"/>
      <c r="D201" s="58" t="s">
        <v>124</v>
      </c>
      <c r="E201" s="57"/>
      <c r="F201" s="57"/>
      <c r="G201" s="57"/>
      <c r="H201" s="57"/>
      <c r="I201" s="57"/>
      <c r="J201" s="57"/>
      <c r="K201" s="57"/>
      <c r="L201" s="57"/>
      <c r="M201" s="49"/>
      <c r="N201" s="50"/>
    </row>
    <row r="202" spans="1:14" ht="20.25" customHeight="1">
      <c r="A202" s="45"/>
      <c r="B202" s="45"/>
      <c r="C202" s="46"/>
      <c r="D202" s="58" t="s">
        <v>125</v>
      </c>
      <c r="E202" s="57"/>
      <c r="F202" s="57"/>
      <c r="G202" s="57"/>
      <c r="H202" s="57"/>
      <c r="I202" s="57"/>
      <c r="J202" s="57"/>
      <c r="K202" s="57"/>
      <c r="L202" s="57"/>
      <c r="M202" s="49"/>
      <c r="N202" s="50"/>
    </row>
    <row r="203" spans="1:14" ht="20.25" customHeight="1">
      <c r="A203" s="51"/>
      <c r="B203" s="51"/>
      <c r="C203" s="52"/>
      <c r="D203" s="47" t="s">
        <v>127</v>
      </c>
      <c r="E203" s="49">
        <f>SUM(E200,E201)-E202</f>
        <v>249000</v>
      </c>
      <c r="F203" s="49"/>
      <c r="G203" s="49"/>
      <c r="H203" s="49"/>
      <c r="I203" s="49">
        <f>SUM(I200,I201)-I202</f>
        <v>249000</v>
      </c>
      <c r="J203" s="49">
        <f>SUM(J200,J201)-J202</f>
        <v>198023</v>
      </c>
      <c r="K203" s="49">
        <f>SUM(K200,K201)-K202</f>
        <v>50977</v>
      </c>
      <c r="L203" s="49"/>
      <c r="M203" s="49"/>
      <c r="N203" s="50"/>
    </row>
    <row r="204" spans="1:14" ht="20.25" customHeight="1">
      <c r="A204" s="45"/>
      <c r="B204" s="45" t="s">
        <v>375</v>
      </c>
      <c r="C204" s="338" t="s">
        <v>376</v>
      </c>
      <c r="D204" s="58" t="s">
        <v>123</v>
      </c>
      <c r="E204" s="57">
        <f>SUM(M204,I204)</f>
        <v>0</v>
      </c>
      <c r="F204" s="57"/>
      <c r="G204" s="57"/>
      <c r="H204" s="57"/>
      <c r="I204" s="57">
        <f>SUM(J204:K204)</f>
        <v>0</v>
      </c>
      <c r="J204" s="57"/>
      <c r="K204" s="57"/>
      <c r="L204" s="57"/>
      <c r="M204" s="49"/>
      <c r="N204" s="50"/>
    </row>
    <row r="205" spans="1:14" ht="20.25" customHeight="1">
      <c r="A205" s="45"/>
      <c r="B205" s="45"/>
      <c r="C205" s="339"/>
      <c r="D205" s="58" t="s">
        <v>124</v>
      </c>
      <c r="E205" s="57">
        <f>SUM(M205,I205)</f>
        <v>30000</v>
      </c>
      <c r="F205" s="57"/>
      <c r="G205" s="57"/>
      <c r="H205" s="57"/>
      <c r="I205" s="57">
        <f>SUM(J205:K205)</f>
        <v>30000</v>
      </c>
      <c r="J205" s="57"/>
      <c r="K205" s="57">
        <v>30000</v>
      </c>
      <c r="L205" s="57"/>
      <c r="M205" s="49"/>
      <c r="N205" s="50"/>
    </row>
    <row r="206" spans="1:14" ht="20.25" customHeight="1">
      <c r="A206" s="45"/>
      <c r="B206" s="45"/>
      <c r="C206" s="339"/>
      <c r="D206" s="58" t="s">
        <v>125</v>
      </c>
      <c r="E206" s="57"/>
      <c r="F206" s="57"/>
      <c r="G206" s="57"/>
      <c r="H206" s="57"/>
      <c r="I206" s="57"/>
      <c r="J206" s="57"/>
      <c r="K206" s="57"/>
      <c r="L206" s="57"/>
      <c r="M206" s="49"/>
      <c r="N206" s="50"/>
    </row>
    <row r="207" spans="1:14" ht="20.25" customHeight="1">
      <c r="A207" s="45"/>
      <c r="B207" s="45"/>
      <c r="C207" s="340"/>
      <c r="D207" s="47" t="s">
        <v>127</v>
      </c>
      <c r="E207" s="49">
        <f>SUM(E204,E205)-E206</f>
        <v>30000</v>
      </c>
      <c r="F207" s="57"/>
      <c r="G207" s="57"/>
      <c r="H207" s="57"/>
      <c r="I207" s="49">
        <f>SUM(I204,I205)-I206</f>
        <v>30000</v>
      </c>
      <c r="J207" s="49"/>
      <c r="K207" s="49">
        <f>SUM(K204,K205)-K206</f>
        <v>30000</v>
      </c>
      <c r="L207" s="57"/>
      <c r="M207" s="49"/>
      <c r="N207" s="50"/>
    </row>
    <row r="208" spans="1:14" ht="20.25" customHeight="1">
      <c r="A208" s="53"/>
      <c r="B208" s="54" t="s">
        <v>185</v>
      </c>
      <c r="C208" s="352" t="s">
        <v>186</v>
      </c>
      <c r="D208" s="58" t="s">
        <v>123</v>
      </c>
      <c r="E208" s="57">
        <f>SUM(M208,I208)</f>
        <v>13000</v>
      </c>
      <c r="F208" s="57"/>
      <c r="G208" s="57"/>
      <c r="H208" s="57"/>
      <c r="I208" s="57">
        <f>SUM(J208:K208)</f>
        <v>13000</v>
      </c>
      <c r="J208" s="57">
        <v>8882</v>
      </c>
      <c r="K208" s="57">
        <v>4118</v>
      </c>
      <c r="L208" s="57"/>
      <c r="M208" s="49"/>
      <c r="N208" s="50"/>
    </row>
    <row r="209" spans="1:14" ht="20.25" customHeight="1">
      <c r="A209" s="45"/>
      <c r="B209" s="45"/>
      <c r="C209" s="353"/>
      <c r="D209" s="58" t="s">
        <v>124</v>
      </c>
      <c r="E209" s="57"/>
      <c r="F209" s="57"/>
      <c r="G209" s="57"/>
      <c r="H209" s="57"/>
      <c r="I209" s="57"/>
      <c r="J209" s="57"/>
      <c r="K209" s="57"/>
      <c r="L209" s="57"/>
      <c r="M209" s="49"/>
      <c r="N209" s="50"/>
    </row>
    <row r="210" spans="1:14" ht="20.25" customHeight="1">
      <c r="A210" s="45"/>
      <c r="B210" s="45"/>
      <c r="C210" s="46"/>
      <c r="D210" s="58" t="s">
        <v>125</v>
      </c>
      <c r="E210" s="57"/>
      <c r="F210" s="57"/>
      <c r="G210" s="57"/>
      <c r="H210" s="57"/>
      <c r="I210" s="57"/>
      <c r="J210" s="57"/>
      <c r="K210" s="57"/>
      <c r="L210" s="57"/>
      <c r="M210" s="49"/>
      <c r="N210" s="50"/>
    </row>
    <row r="211" spans="1:14" ht="20.25" customHeight="1">
      <c r="A211" s="51"/>
      <c r="B211" s="51"/>
      <c r="C211" s="52"/>
      <c r="D211" s="47" t="s">
        <v>127</v>
      </c>
      <c r="E211" s="49">
        <f>SUM(E208,E209)-E210</f>
        <v>13000</v>
      </c>
      <c r="F211" s="49"/>
      <c r="G211" s="49"/>
      <c r="H211" s="49"/>
      <c r="I211" s="49">
        <f>SUM(I208,I209)-I210</f>
        <v>13000</v>
      </c>
      <c r="J211" s="49">
        <f>SUM(J208,J209)-J210</f>
        <v>8882</v>
      </c>
      <c r="K211" s="49">
        <f>SUM(K208,K209)-K210</f>
        <v>4118</v>
      </c>
      <c r="L211" s="49"/>
      <c r="M211" s="49"/>
      <c r="N211" s="50"/>
    </row>
    <row r="212" spans="1:14" ht="20.25" customHeight="1">
      <c r="A212" s="40"/>
      <c r="B212" s="81" t="s">
        <v>187</v>
      </c>
      <c r="C212" s="352" t="s">
        <v>168</v>
      </c>
      <c r="D212" s="82" t="s">
        <v>123</v>
      </c>
      <c r="E212" s="68">
        <f>SUM(M212,I212)</f>
        <v>5000</v>
      </c>
      <c r="F212" s="68"/>
      <c r="G212" s="68"/>
      <c r="H212" s="68"/>
      <c r="I212" s="68">
        <f>SUM(J212:L212)</f>
        <v>5000</v>
      </c>
      <c r="J212" s="68"/>
      <c r="K212" s="68">
        <v>5000</v>
      </c>
      <c r="L212" s="68"/>
      <c r="M212" s="69"/>
      <c r="N212" s="50"/>
    </row>
    <row r="213" spans="1:14" ht="20.25" customHeight="1">
      <c r="A213" s="83"/>
      <c r="B213" s="83"/>
      <c r="C213" s="353"/>
      <c r="D213" s="82" t="s">
        <v>124</v>
      </c>
      <c r="E213" s="68"/>
      <c r="F213" s="68"/>
      <c r="G213" s="68"/>
      <c r="H213" s="68"/>
      <c r="I213" s="68"/>
      <c r="J213" s="68"/>
      <c r="K213" s="68"/>
      <c r="L213" s="68"/>
      <c r="M213" s="69"/>
      <c r="N213" s="50"/>
    </row>
    <row r="214" spans="1:14" ht="20.25" customHeight="1">
      <c r="A214" s="83"/>
      <c r="B214" s="83"/>
      <c r="C214" s="84"/>
      <c r="D214" s="82" t="s">
        <v>125</v>
      </c>
      <c r="E214" s="68"/>
      <c r="F214" s="68"/>
      <c r="G214" s="68"/>
      <c r="H214" s="68"/>
      <c r="I214" s="68"/>
      <c r="J214" s="68"/>
      <c r="K214" s="68"/>
      <c r="L214" s="68"/>
      <c r="M214" s="69"/>
      <c r="N214" s="50"/>
    </row>
    <row r="215" spans="1:14" ht="20.25" customHeight="1">
      <c r="A215" s="85"/>
      <c r="B215" s="85"/>
      <c r="C215" s="86"/>
      <c r="D215" s="43" t="s">
        <v>127</v>
      </c>
      <c r="E215" s="69">
        <f>SUM(E212,E213)-E214</f>
        <v>5000</v>
      </c>
      <c r="F215" s="69"/>
      <c r="G215" s="69"/>
      <c r="H215" s="69"/>
      <c r="I215" s="69">
        <f>SUM(I212,I213)-I214</f>
        <v>5000</v>
      </c>
      <c r="J215" s="69"/>
      <c r="K215" s="69">
        <f>SUM(K212,K213,K214)-K214</f>
        <v>5000</v>
      </c>
      <c r="L215" s="69"/>
      <c r="M215" s="69"/>
      <c r="N215" s="50"/>
    </row>
    <row r="216" spans="1:14" ht="20.25" customHeight="1">
      <c r="A216" s="53"/>
      <c r="B216" s="54" t="s">
        <v>188</v>
      </c>
      <c r="C216" s="352" t="s">
        <v>79</v>
      </c>
      <c r="D216" s="58" t="s">
        <v>123</v>
      </c>
      <c r="E216" s="57">
        <f>SUM(M216,I216)</f>
        <v>5000</v>
      </c>
      <c r="F216" s="57"/>
      <c r="G216" s="57"/>
      <c r="H216" s="57"/>
      <c r="I216" s="57">
        <f>SUM(J216:L216)</f>
        <v>5000</v>
      </c>
      <c r="J216" s="57"/>
      <c r="K216" s="57">
        <v>5000</v>
      </c>
      <c r="L216" s="57"/>
      <c r="M216" s="49"/>
      <c r="N216" s="50"/>
    </row>
    <row r="217" spans="1:14" ht="20.25" customHeight="1">
      <c r="A217" s="45"/>
      <c r="B217" s="45"/>
      <c r="C217" s="353"/>
      <c r="D217" s="58" t="s">
        <v>124</v>
      </c>
      <c r="E217" s="57"/>
      <c r="F217" s="57"/>
      <c r="G217" s="57"/>
      <c r="H217" s="57"/>
      <c r="I217" s="57"/>
      <c r="J217" s="57"/>
      <c r="K217" s="57"/>
      <c r="L217" s="57"/>
      <c r="M217" s="49"/>
      <c r="N217" s="50"/>
    </row>
    <row r="218" spans="1:14" ht="20.25" customHeight="1">
      <c r="A218" s="45"/>
      <c r="B218" s="45"/>
      <c r="C218" s="46"/>
      <c r="D218" s="58" t="s">
        <v>125</v>
      </c>
      <c r="E218" s="57"/>
      <c r="F218" s="57"/>
      <c r="G218" s="57"/>
      <c r="H218" s="57"/>
      <c r="I218" s="57"/>
      <c r="J218" s="57"/>
      <c r="K218" s="57"/>
      <c r="L218" s="57"/>
      <c r="M218" s="49"/>
      <c r="N218" s="50"/>
    </row>
    <row r="219" spans="1:14" ht="20.25" customHeight="1">
      <c r="A219" s="51"/>
      <c r="B219" s="51"/>
      <c r="C219" s="52"/>
      <c r="D219" s="47" t="s">
        <v>127</v>
      </c>
      <c r="E219" s="49">
        <f>SUM(E216,E217)-E218</f>
        <v>5000</v>
      </c>
      <c r="F219" s="49"/>
      <c r="G219" s="49"/>
      <c r="H219" s="49"/>
      <c r="I219" s="49">
        <f>SUM(I216,I217)-I218</f>
        <v>5000</v>
      </c>
      <c r="J219" s="49"/>
      <c r="K219" s="49">
        <f>SUM(K216,K217,K218)-K218</f>
        <v>5000</v>
      </c>
      <c r="L219" s="49"/>
      <c r="M219" s="49"/>
      <c r="N219" s="50"/>
    </row>
    <row r="220" spans="1:14" ht="20.25" customHeight="1">
      <c r="A220" s="53" t="s">
        <v>189</v>
      </c>
      <c r="B220" s="54"/>
      <c r="C220" s="356" t="s">
        <v>190</v>
      </c>
      <c r="D220" s="58" t="s">
        <v>123</v>
      </c>
      <c r="E220" s="59">
        <f>SUM(E224,E228,E232,E236,E240)</f>
        <v>1415809</v>
      </c>
      <c r="F220" s="59">
        <f>SUM(F228,F232,F236,F240)</f>
        <v>91600</v>
      </c>
      <c r="G220" s="59"/>
      <c r="H220" s="59"/>
      <c r="I220" s="59">
        <f aca="true" t="shared" si="13" ref="I220:I226">SUM(J220:L220)</f>
        <v>1345809</v>
      </c>
      <c r="J220" s="59">
        <f>SUM(J224,J228,J232,J236,J240)</f>
        <v>1036402</v>
      </c>
      <c r="K220" s="59">
        <f>SUM(K224,K228,K232,K236,K240)</f>
        <v>237276</v>
      </c>
      <c r="L220" s="59">
        <f>SUM(L224,L228,L232,L236,L240)</f>
        <v>72131</v>
      </c>
      <c r="M220" s="59">
        <f>SUM(M224,M228,M232,M236,M240)</f>
        <v>70000</v>
      </c>
      <c r="N220" s="50"/>
    </row>
    <row r="221" spans="1:14" ht="20.25" customHeight="1">
      <c r="A221" s="45"/>
      <c r="B221" s="45"/>
      <c r="C221" s="357"/>
      <c r="D221" s="58" t="s">
        <v>124</v>
      </c>
      <c r="E221" s="59">
        <f>SUM(E225,E229,E233,E237,E241)</f>
        <v>70600</v>
      </c>
      <c r="F221" s="59"/>
      <c r="G221" s="59"/>
      <c r="H221" s="59"/>
      <c r="I221" s="59">
        <f t="shared" si="13"/>
        <v>600</v>
      </c>
      <c r="J221" s="59">
        <f aca="true" t="shared" si="14" ref="J221:L223">SUM(J225,J229,J233,J237,J241)</f>
        <v>0</v>
      </c>
      <c r="K221" s="59">
        <f t="shared" si="14"/>
        <v>600</v>
      </c>
      <c r="L221" s="59">
        <f t="shared" si="14"/>
        <v>0</v>
      </c>
      <c r="M221" s="59">
        <f>SUM(M225,M229,M233,M237,M241)</f>
        <v>70000</v>
      </c>
      <c r="N221" s="50"/>
    </row>
    <row r="222" spans="1:14" ht="20.25" customHeight="1">
      <c r="A222" s="45"/>
      <c r="B222" s="45"/>
      <c r="C222" s="46"/>
      <c r="D222" s="58" t="s">
        <v>125</v>
      </c>
      <c r="E222" s="59">
        <f>SUM(E226,E230,E234,E238,E242)</f>
        <v>70600</v>
      </c>
      <c r="F222" s="59"/>
      <c r="G222" s="59"/>
      <c r="H222" s="59"/>
      <c r="I222" s="59">
        <f t="shared" si="13"/>
        <v>600</v>
      </c>
      <c r="J222" s="59">
        <f t="shared" si="14"/>
        <v>600</v>
      </c>
      <c r="K222" s="59">
        <f t="shared" si="14"/>
        <v>0</v>
      </c>
      <c r="L222" s="59">
        <f t="shared" si="14"/>
        <v>0</v>
      </c>
      <c r="M222" s="59">
        <f>SUM(M226,M230,M234,M238,M242)</f>
        <v>70000</v>
      </c>
      <c r="N222" s="50"/>
    </row>
    <row r="223" spans="1:14" ht="20.25" customHeight="1">
      <c r="A223" s="51"/>
      <c r="B223" s="51"/>
      <c r="C223" s="52"/>
      <c r="D223" s="47" t="s">
        <v>127</v>
      </c>
      <c r="E223" s="48">
        <f>SUM(E227,E231,E235,E239,E243)</f>
        <v>1415809</v>
      </c>
      <c r="F223" s="48">
        <f>SUM(F231,F235,F239,F243)</f>
        <v>91600</v>
      </c>
      <c r="G223" s="48"/>
      <c r="H223" s="48"/>
      <c r="I223" s="48">
        <f t="shared" si="13"/>
        <v>1345809</v>
      </c>
      <c r="J223" s="48">
        <f t="shared" si="14"/>
        <v>1035802</v>
      </c>
      <c r="K223" s="48">
        <f t="shared" si="14"/>
        <v>237876</v>
      </c>
      <c r="L223" s="59">
        <f t="shared" si="14"/>
        <v>72131</v>
      </c>
      <c r="M223" s="59">
        <f>SUM(M227,M231,M235,M239,M243)</f>
        <v>70000</v>
      </c>
      <c r="N223" s="50"/>
    </row>
    <row r="224" spans="1:14" ht="20.25" customHeight="1">
      <c r="A224" s="53"/>
      <c r="B224" s="54" t="s">
        <v>191</v>
      </c>
      <c r="C224" s="352" t="s">
        <v>192</v>
      </c>
      <c r="D224" s="58" t="s">
        <v>123</v>
      </c>
      <c r="E224" s="57">
        <f>SUM(M224,I224)</f>
        <v>72131</v>
      </c>
      <c r="F224" s="57"/>
      <c r="G224" s="57"/>
      <c r="H224" s="57"/>
      <c r="I224" s="57">
        <f t="shared" si="13"/>
        <v>72131</v>
      </c>
      <c r="J224" s="49"/>
      <c r="K224" s="49"/>
      <c r="L224" s="49">
        <v>72131</v>
      </c>
      <c r="M224" s="49"/>
      <c r="N224" s="50"/>
    </row>
    <row r="225" spans="1:14" ht="20.25" customHeight="1">
      <c r="A225" s="45"/>
      <c r="B225" s="45"/>
      <c r="C225" s="353"/>
      <c r="D225" s="58" t="s">
        <v>124</v>
      </c>
      <c r="E225" s="57">
        <f>SUM(M225,I225)</f>
        <v>0</v>
      </c>
      <c r="F225" s="57"/>
      <c r="G225" s="57"/>
      <c r="H225" s="57"/>
      <c r="I225" s="57">
        <f t="shared" si="13"/>
        <v>0</v>
      </c>
      <c r="J225" s="57"/>
      <c r="K225" s="57"/>
      <c r="L225" s="57"/>
      <c r="M225" s="49"/>
      <c r="N225" s="50"/>
    </row>
    <row r="226" spans="1:14" ht="20.25" customHeight="1">
      <c r="A226" s="45"/>
      <c r="B226" s="45"/>
      <c r="C226" s="46"/>
      <c r="D226" s="58" t="s">
        <v>125</v>
      </c>
      <c r="E226" s="57">
        <f>SUM(M226,I226)</f>
        <v>0</v>
      </c>
      <c r="F226" s="57"/>
      <c r="G226" s="57"/>
      <c r="H226" s="57"/>
      <c r="I226" s="57">
        <f t="shared" si="13"/>
        <v>0</v>
      </c>
      <c r="J226" s="57"/>
      <c r="K226" s="57"/>
      <c r="L226" s="57"/>
      <c r="M226" s="49"/>
      <c r="N226" s="50"/>
    </row>
    <row r="227" spans="1:14" ht="20.25" customHeight="1">
      <c r="A227" s="51"/>
      <c r="B227" s="51"/>
      <c r="C227" s="52"/>
      <c r="D227" s="47" t="s">
        <v>127</v>
      </c>
      <c r="E227" s="49">
        <f>SUM(E224,E225)-E226</f>
        <v>72131</v>
      </c>
      <c r="F227" s="49"/>
      <c r="G227" s="49"/>
      <c r="H227" s="49"/>
      <c r="I227" s="49">
        <f>SUM(I224,I225)-I226</f>
        <v>72131</v>
      </c>
      <c r="J227" s="49"/>
      <c r="K227" s="49"/>
      <c r="L227" s="49">
        <f>SUM(L224,L225)-L226</f>
        <v>72131</v>
      </c>
      <c r="M227" s="49"/>
      <c r="N227" s="50"/>
    </row>
    <row r="228" spans="1:14" ht="20.25" customHeight="1">
      <c r="A228" s="53"/>
      <c r="B228" s="54" t="s">
        <v>193</v>
      </c>
      <c r="C228" s="352" t="s">
        <v>194</v>
      </c>
      <c r="D228" s="58" t="s">
        <v>123</v>
      </c>
      <c r="E228" s="57">
        <f>SUM(M228,I228)</f>
        <v>111600</v>
      </c>
      <c r="F228" s="57">
        <v>91600</v>
      </c>
      <c r="G228" s="57"/>
      <c r="H228" s="57"/>
      <c r="I228" s="57">
        <f>SUM(J228:L228)</f>
        <v>111600</v>
      </c>
      <c r="J228" s="57">
        <v>68714</v>
      </c>
      <c r="K228" s="57">
        <v>42886</v>
      </c>
      <c r="L228" s="57"/>
      <c r="M228" s="49"/>
      <c r="N228" s="50"/>
    </row>
    <row r="229" spans="1:14" ht="20.25" customHeight="1">
      <c r="A229" s="45"/>
      <c r="B229" s="45"/>
      <c r="C229" s="353"/>
      <c r="D229" s="58" t="s">
        <v>124</v>
      </c>
      <c r="E229" s="57">
        <f>SUM(M229,I229)</f>
        <v>600</v>
      </c>
      <c r="F229" s="57"/>
      <c r="G229" s="57"/>
      <c r="H229" s="57"/>
      <c r="I229" s="57">
        <f>SUM(J229:L229)</f>
        <v>600</v>
      </c>
      <c r="J229" s="57"/>
      <c r="K229" s="57">
        <v>600</v>
      </c>
      <c r="L229" s="57"/>
      <c r="M229" s="49"/>
      <c r="N229" s="50"/>
    </row>
    <row r="230" spans="1:14" ht="20.25" customHeight="1">
      <c r="A230" s="45"/>
      <c r="B230" s="45"/>
      <c r="C230" s="46"/>
      <c r="D230" s="58" t="s">
        <v>125</v>
      </c>
      <c r="E230" s="57">
        <f>SUM(M230,I230)</f>
        <v>600</v>
      </c>
      <c r="F230" s="57"/>
      <c r="G230" s="57"/>
      <c r="H230" s="57"/>
      <c r="I230" s="57">
        <f>SUM(J230:L230)</f>
        <v>600</v>
      </c>
      <c r="J230" s="57">
        <v>600</v>
      </c>
      <c r="K230" s="57"/>
      <c r="L230" s="57"/>
      <c r="M230" s="49"/>
      <c r="N230" s="50"/>
    </row>
    <row r="231" spans="1:14" ht="20.25" customHeight="1">
      <c r="A231" s="51"/>
      <c r="B231" s="51"/>
      <c r="C231" s="52"/>
      <c r="D231" s="47" t="s">
        <v>127</v>
      </c>
      <c r="E231" s="49">
        <f>SUM(E228,E229)-E230</f>
        <v>111600</v>
      </c>
      <c r="F231" s="49">
        <f>SUM(F228,F229)-F230</f>
        <v>91600</v>
      </c>
      <c r="G231" s="49"/>
      <c r="H231" s="49"/>
      <c r="I231" s="49">
        <f>SUM(I228,I229)-I230</f>
        <v>111600</v>
      </c>
      <c r="J231" s="49">
        <f>SUM(J228,J229)-J230</f>
        <v>68114</v>
      </c>
      <c r="K231" s="49">
        <f>SUM(K228,K229,)-K230</f>
        <v>43486</v>
      </c>
      <c r="L231" s="49"/>
      <c r="M231" s="49"/>
      <c r="N231" s="50"/>
    </row>
    <row r="232" spans="1:14" ht="20.25" customHeight="1">
      <c r="A232" s="53"/>
      <c r="B232" s="54" t="s">
        <v>195</v>
      </c>
      <c r="C232" s="67" t="s">
        <v>90</v>
      </c>
      <c r="D232" s="58" t="s">
        <v>123</v>
      </c>
      <c r="E232" s="57">
        <f>SUM(M232,I232)</f>
        <v>1227078</v>
      </c>
      <c r="F232" s="57"/>
      <c r="G232" s="57"/>
      <c r="H232" s="57"/>
      <c r="I232" s="57">
        <f>SUM(J232:K232)</f>
        <v>1157078</v>
      </c>
      <c r="J232" s="57">
        <v>967688</v>
      </c>
      <c r="K232" s="57">
        <v>189390</v>
      </c>
      <c r="L232" s="57"/>
      <c r="M232" s="49">
        <v>70000</v>
      </c>
      <c r="N232" s="50"/>
    </row>
    <row r="233" spans="1:14" ht="20.25" customHeight="1">
      <c r="A233" s="45"/>
      <c r="B233" s="45"/>
      <c r="C233" s="46"/>
      <c r="D233" s="58" t="s">
        <v>124</v>
      </c>
      <c r="E233" s="57">
        <f>SUM(M233,I233)</f>
        <v>70000</v>
      </c>
      <c r="F233" s="57"/>
      <c r="G233" s="57"/>
      <c r="H233" s="57"/>
      <c r="I233" s="57">
        <f>SUM(J233:K233)</f>
        <v>0</v>
      </c>
      <c r="J233" s="57"/>
      <c r="K233" s="57"/>
      <c r="L233" s="57"/>
      <c r="M233" s="49">
        <v>70000</v>
      </c>
      <c r="N233" s="50"/>
    </row>
    <row r="234" spans="1:14" ht="20.25" customHeight="1">
      <c r="A234" s="45"/>
      <c r="B234" s="45"/>
      <c r="C234" s="46"/>
      <c r="D234" s="58" t="s">
        <v>125</v>
      </c>
      <c r="E234" s="57">
        <f>SUM(M234,I234)</f>
        <v>70000</v>
      </c>
      <c r="F234" s="57"/>
      <c r="G234" s="57"/>
      <c r="H234" s="57"/>
      <c r="I234" s="57">
        <f>SUM(J234:K234)</f>
        <v>0</v>
      </c>
      <c r="J234" s="57"/>
      <c r="K234" s="57"/>
      <c r="L234" s="57"/>
      <c r="M234" s="49">
        <v>70000</v>
      </c>
      <c r="N234" s="50"/>
    </row>
    <row r="235" spans="1:14" ht="20.25" customHeight="1">
      <c r="A235" s="51"/>
      <c r="B235" s="51"/>
      <c r="C235" s="52"/>
      <c r="D235" s="47" t="s">
        <v>127</v>
      </c>
      <c r="E235" s="49">
        <f>SUM(E232,E233)-E234</f>
        <v>1227078</v>
      </c>
      <c r="F235" s="49"/>
      <c r="G235" s="49"/>
      <c r="H235" s="49"/>
      <c r="I235" s="49">
        <f>SUM(I232,I233)-I234</f>
        <v>1157078</v>
      </c>
      <c r="J235" s="49">
        <f>SUM(J232,J233)-J234</f>
        <v>967688</v>
      </c>
      <c r="K235" s="49">
        <f>SUM(K232,K233)-K234</f>
        <v>189390</v>
      </c>
      <c r="L235" s="49"/>
      <c r="M235" s="49">
        <f>SUM(M232,M233)-M234</f>
        <v>70000</v>
      </c>
      <c r="N235" s="50"/>
    </row>
    <row r="236" spans="1:14" ht="20.25" customHeight="1" hidden="1">
      <c r="A236" s="71"/>
      <c r="B236" s="72"/>
      <c r="C236" s="358"/>
      <c r="D236" s="73" t="s">
        <v>123</v>
      </c>
      <c r="E236" s="74">
        <f>SUM(I236)</f>
        <v>0</v>
      </c>
      <c r="F236" s="74"/>
      <c r="G236" s="74"/>
      <c r="H236" s="74"/>
      <c r="I236" s="74">
        <f>SUM(J236:K236)</f>
        <v>0</v>
      </c>
      <c r="J236" s="74"/>
      <c r="K236" s="74"/>
      <c r="L236" s="74"/>
      <c r="M236" s="75"/>
      <c r="N236" s="50"/>
    </row>
    <row r="237" spans="1:14" ht="20.25" customHeight="1" hidden="1">
      <c r="A237" s="76"/>
      <c r="B237" s="76"/>
      <c r="C237" s="359"/>
      <c r="D237" s="73" t="s">
        <v>124</v>
      </c>
      <c r="E237" s="74"/>
      <c r="F237" s="74"/>
      <c r="G237" s="74"/>
      <c r="H237" s="74"/>
      <c r="I237" s="74"/>
      <c r="J237" s="74"/>
      <c r="K237" s="74"/>
      <c r="L237" s="74"/>
      <c r="M237" s="75"/>
      <c r="N237" s="50"/>
    </row>
    <row r="238" spans="1:14" ht="20.25" customHeight="1" hidden="1">
      <c r="A238" s="76"/>
      <c r="B238" s="76"/>
      <c r="C238" s="79"/>
      <c r="D238" s="73" t="s">
        <v>125</v>
      </c>
      <c r="E238" s="74"/>
      <c r="F238" s="74"/>
      <c r="G238" s="74"/>
      <c r="H238" s="74"/>
      <c r="I238" s="74"/>
      <c r="J238" s="74"/>
      <c r="K238" s="74"/>
      <c r="L238" s="74"/>
      <c r="M238" s="75"/>
      <c r="N238" s="50"/>
    </row>
    <row r="239" spans="1:14" ht="20.25" customHeight="1" hidden="1">
      <c r="A239" s="76"/>
      <c r="B239" s="76"/>
      <c r="C239" s="79"/>
      <c r="D239" s="73" t="s">
        <v>127</v>
      </c>
      <c r="E239" s="74">
        <f>SUM(I239)</f>
        <v>0</v>
      </c>
      <c r="F239" s="74"/>
      <c r="G239" s="74"/>
      <c r="H239" s="74"/>
      <c r="I239" s="74">
        <f>SUM(J239:K239)</f>
        <v>0</v>
      </c>
      <c r="J239" s="74"/>
      <c r="K239" s="74">
        <f>SUM(K236,K237)-K238</f>
        <v>0</v>
      </c>
      <c r="L239" s="74"/>
      <c r="M239" s="74"/>
      <c r="N239" s="50"/>
    </row>
    <row r="240" spans="1:14" ht="20.25" customHeight="1">
      <c r="A240" s="53"/>
      <c r="B240" s="54" t="s">
        <v>196</v>
      </c>
      <c r="C240" s="67" t="s">
        <v>79</v>
      </c>
      <c r="D240" s="58" t="s">
        <v>123</v>
      </c>
      <c r="E240" s="57">
        <f>SUM(M240,I240)</f>
        <v>5000</v>
      </c>
      <c r="F240" s="57"/>
      <c r="G240" s="57"/>
      <c r="H240" s="57"/>
      <c r="I240" s="57">
        <f>SUM(J240:L240)</f>
        <v>5000</v>
      </c>
      <c r="J240" s="57"/>
      <c r="K240" s="57">
        <v>5000</v>
      </c>
      <c r="L240" s="57"/>
      <c r="M240" s="49"/>
      <c r="N240" s="50"/>
    </row>
    <row r="241" spans="1:14" ht="20.25" customHeight="1">
      <c r="A241" s="45"/>
      <c r="B241" s="45"/>
      <c r="C241" s="46"/>
      <c r="D241" s="58" t="s">
        <v>124</v>
      </c>
      <c r="E241" s="57"/>
      <c r="F241" s="57"/>
      <c r="G241" s="57"/>
      <c r="H241" s="57"/>
      <c r="I241" s="57"/>
      <c r="J241" s="57"/>
      <c r="K241" s="57"/>
      <c r="L241" s="57"/>
      <c r="M241" s="49"/>
      <c r="N241" s="50"/>
    </row>
    <row r="242" spans="1:14" ht="20.25" customHeight="1">
      <c r="A242" s="45"/>
      <c r="B242" s="45"/>
      <c r="C242" s="46"/>
      <c r="D242" s="58" t="s">
        <v>125</v>
      </c>
      <c r="E242" s="57"/>
      <c r="F242" s="57"/>
      <c r="G242" s="57"/>
      <c r="H242" s="57"/>
      <c r="I242" s="57"/>
      <c r="J242" s="57"/>
      <c r="K242" s="57"/>
      <c r="L242" s="57"/>
      <c r="M242" s="49"/>
      <c r="N242" s="50"/>
    </row>
    <row r="243" spans="1:14" ht="20.25" customHeight="1">
      <c r="A243" s="51"/>
      <c r="B243" s="51"/>
      <c r="C243" s="52"/>
      <c r="D243" s="47" t="s">
        <v>127</v>
      </c>
      <c r="E243" s="49">
        <f>SUM(E240,E241)-E242</f>
        <v>5000</v>
      </c>
      <c r="F243" s="49"/>
      <c r="G243" s="49"/>
      <c r="H243" s="49"/>
      <c r="I243" s="49">
        <f>SUM(I240,I241)-I242</f>
        <v>5000</v>
      </c>
      <c r="J243" s="49"/>
      <c r="K243" s="49">
        <f>SUM(K240,K241)-K242</f>
        <v>5000</v>
      </c>
      <c r="L243" s="49"/>
      <c r="M243" s="49"/>
      <c r="N243" s="50"/>
    </row>
    <row r="244" spans="1:14" ht="20.25" customHeight="1">
      <c r="A244" s="53" t="s">
        <v>197</v>
      </c>
      <c r="B244" s="54"/>
      <c r="C244" s="356" t="s">
        <v>92</v>
      </c>
      <c r="D244" s="58" t="s">
        <v>123</v>
      </c>
      <c r="E244" s="59">
        <f>SUM(E248,E252,E256,E260,E264,E268,E272,E276,E280)</f>
        <v>3902376</v>
      </c>
      <c r="F244" s="59"/>
      <c r="G244" s="59"/>
      <c r="H244" s="59"/>
      <c r="I244" s="59">
        <f>SUM(I248,I252,I256,I260,I264,I268,I272,I276,I280)</f>
        <v>3902376</v>
      </c>
      <c r="J244" s="59">
        <f>SUM(J248,J252,J256,J260,J264,J268,J272,J276,J280)</f>
        <v>2260637</v>
      </c>
      <c r="K244" s="59">
        <f>SUM(K248,K252,K256,K260,K264,K268,K272,K276,K280)</f>
        <v>1456639</v>
      </c>
      <c r="L244" s="59">
        <f>SUM(L248,L252,L256,L260,L264,L268,L272,L276,L280)</f>
        <v>185100</v>
      </c>
      <c r="M244" s="59"/>
      <c r="N244" s="50"/>
    </row>
    <row r="245" spans="1:14" ht="20.25" customHeight="1">
      <c r="A245" s="45"/>
      <c r="B245" s="45"/>
      <c r="C245" s="357"/>
      <c r="D245" s="58" t="s">
        <v>124</v>
      </c>
      <c r="E245" s="59">
        <f>SUM(E249,E253,E257,E261,E265,E269,E273,E277,E281)</f>
        <v>107086</v>
      </c>
      <c r="F245" s="59"/>
      <c r="G245" s="59"/>
      <c r="H245" s="59"/>
      <c r="I245" s="59">
        <f aca="true" t="shared" si="15" ref="I245:L247">SUM(I249,I253,I257,I261,I265,I269,I273,I277,I281)</f>
        <v>107086</v>
      </c>
      <c r="J245" s="59">
        <f t="shared" si="15"/>
        <v>106257</v>
      </c>
      <c r="K245" s="59">
        <f t="shared" si="15"/>
        <v>829</v>
      </c>
      <c r="L245" s="59">
        <f t="shared" si="15"/>
        <v>0</v>
      </c>
      <c r="M245" s="59"/>
      <c r="N245" s="50"/>
    </row>
    <row r="246" spans="1:14" ht="20.25" customHeight="1">
      <c r="A246" s="45"/>
      <c r="B246" s="45"/>
      <c r="C246" s="46"/>
      <c r="D246" s="58" t="s">
        <v>125</v>
      </c>
      <c r="E246" s="59">
        <f>SUM(E250,E254,E258,E262,E266,E270,E274,E278,E282)</f>
        <v>4029</v>
      </c>
      <c r="F246" s="59"/>
      <c r="G246" s="59"/>
      <c r="H246" s="59"/>
      <c r="I246" s="59">
        <f t="shared" si="15"/>
        <v>4029</v>
      </c>
      <c r="J246" s="59">
        <f t="shared" si="15"/>
        <v>0</v>
      </c>
      <c r="K246" s="59">
        <f t="shared" si="15"/>
        <v>4029</v>
      </c>
      <c r="L246" s="59">
        <f t="shared" si="15"/>
        <v>0</v>
      </c>
      <c r="M246" s="59"/>
      <c r="N246" s="50"/>
    </row>
    <row r="247" spans="1:14" ht="20.25" customHeight="1">
      <c r="A247" s="51"/>
      <c r="B247" s="51"/>
      <c r="C247" s="52"/>
      <c r="D247" s="47" t="s">
        <v>127</v>
      </c>
      <c r="E247" s="59">
        <f>SUM(E251,E255,E259,E263,E267,E271,E275,E279,E283)</f>
        <v>4005433</v>
      </c>
      <c r="F247" s="48"/>
      <c r="G247" s="48"/>
      <c r="H247" s="48"/>
      <c r="I247" s="59">
        <f t="shared" si="15"/>
        <v>4005433</v>
      </c>
      <c r="J247" s="59">
        <f t="shared" si="15"/>
        <v>2366894</v>
      </c>
      <c r="K247" s="59">
        <f t="shared" si="15"/>
        <v>1453439</v>
      </c>
      <c r="L247" s="59">
        <f t="shared" si="15"/>
        <v>185100</v>
      </c>
      <c r="M247" s="48"/>
      <c r="N247" s="50"/>
    </row>
    <row r="248" spans="1:14" ht="20.25" customHeight="1">
      <c r="A248" s="53"/>
      <c r="B248" s="54" t="s">
        <v>198</v>
      </c>
      <c r="C248" s="352" t="s">
        <v>93</v>
      </c>
      <c r="D248" s="58" t="s">
        <v>123</v>
      </c>
      <c r="E248" s="57">
        <f>SUM(I248,M248)</f>
        <v>1161811</v>
      </c>
      <c r="F248" s="57"/>
      <c r="G248" s="57"/>
      <c r="H248" s="57"/>
      <c r="I248" s="57">
        <f>SUM(K248,L248,J248)</f>
        <v>1161811</v>
      </c>
      <c r="J248" s="57">
        <v>831810</v>
      </c>
      <c r="K248" s="57">
        <v>330001</v>
      </c>
      <c r="L248" s="57"/>
      <c r="M248" s="49"/>
      <c r="N248" s="50"/>
    </row>
    <row r="249" spans="1:14" ht="20.25" customHeight="1">
      <c r="A249" s="45"/>
      <c r="B249" s="45"/>
      <c r="C249" s="353"/>
      <c r="D249" s="58" t="s">
        <v>124</v>
      </c>
      <c r="E249" s="57">
        <f>SUM(I249,M249)</f>
        <v>6257</v>
      </c>
      <c r="F249" s="57"/>
      <c r="G249" s="57"/>
      <c r="H249" s="57"/>
      <c r="I249" s="57">
        <f>SUM(K249,L249,J249)</f>
        <v>6257</v>
      </c>
      <c r="J249" s="57">
        <v>6257</v>
      </c>
      <c r="K249" s="57"/>
      <c r="L249" s="57"/>
      <c r="M249" s="49"/>
      <c r="N249" s="50"/>
    </row>
    <row r="250" spans="1:14" ht="20.25" customHeight="1">
      <c r="A250" s="45"/>
      <c r="B250" s="45"/>
      <c r="C250" s="46"/>
      <c r="D250" s="58" t="s">
        <v>125</v>
      </c>
      <c r="E250" s="57">
        <f>SUM(I250,M250)</f>
        <v>3200</v>
      </c>
      <c r="F250" s="57"/>
      <c r="G250" s="57"/>
      <c r="H250" s="57"/>
      <c r="I250" s="57">
        <f>SUM(K250,L250,J250)</f>
        <v>3200</v>
      </c>
      <c r="J250" s="57"/>
      <c r="K250" s="57">
        <v>3200</v>
      </c>
      <c r="L250" s="57"/>
      <c r="M250" s="49"/>
      <c r="N250" s="50"/>
    </row>
    <row r="251" spans="1:14" ht="20.25" customHeight="1">
      <c r="A251" s="51"/>
      <c r="B251" s="51"/>
      <c r="C251" s="52"/>
      <c r="D251" s="47" t="s">
        <v>127</v>
      </c>
      <c r="E251" s="49">
        <f>SUM(E248,E249)-E250</f>
        <v>1164868</v>
      </c>
      <c r="F251" s="49"/>
      <c r="G251" s="49"/>
      <c r="H251" s="49"/>
      <c r="I251" s="49">
        <f>SUM(I248,I249)-I250</f>
        <v>1164868</v>
      </c>
      <c r="J251" s="49">
        <f>SUM(J248,J249)-J250</f>
        <v>838067</v>
      </c>
      <c r="K251" s="49">
        <f>SUM(K248,K249)-K250</f>
        <v>326801</v>
      </c>
      <c r="L251" s="49"/>
      <c r="M251" s="49"/>
      <c r="N251" s="50"/>
    </row>
    <row r="252" spans="1:14" ht="20.25" customHeight="1">
      <c r="A252" s="53"/>
      <c r="B252" s="54" t="s">
        <v>199</v>
      </c>
      <c r="C252" s="352" t="s">
        <v>200</v>
      </c>
      <c r="D252" s="58" t="s">
        <v>123</v>
      </c>
      <c r="E252" s="57">
        <f>SUM(I252,M252)</f>
        <v>765916</v>
      </c>
      <c r="F252" s="57"/>
      <c r="G252" s="57"/>
      <c r="H252" s="57"/>
      <c r="I252" s="57">
        <f>SUM(K252,L252,J252)</f>
        <v>765916</v>
      </c>
      <c r="J252" s="57">
        <v>654192</v>
      </c>
      <c r="K252" s="57">
        <f>988+25187+11214+739+17447+18149+20000</f>
        <v>93724</v>
      </c>
      <c r="L252" s="57">
        <v>18000</v>
      </c>
      <c r="M252" s="49"/>
      <c r="N252" s="50"/>
    </row>
    <row r="253" spans="1:14" ht="20.25" customHeight="1">
      <c r="A253" s="45"/>
      <c r="B253" s="45"/>
      <c r="C253" s="353"/>
      <c r="D253" s="58" t="s">
        <v>124</v>
      </c>
      <c r="E253" s="57">
        <f>SUM(I253,M253)</f>
        <v>829</v>
      </c>
      <c r="F253" s="57"/>
      <c r="G253" s="57"/>
      <c r="H253" s="57"/>
      <c r="I253" s="57">
        <f>SUM(K253,L253,J253)</f>
        <v>829</v>
      </c>
      <c r="J253" s="57"/>
      <c r="K253" s="57">
        <v>829</v>
      </c>
      <c r="L253" s="57"/>
      <c r="M253" s="49"/>
      <c r="N253" s="50"/>
    </row>
    <row r="254" spans="1:14" ht="20.25" customHeight="1">
      <c r="A254" s="45"/>
      <c r="B254" s="45"/>
      <c r="C254" s="46"/>
      <c r="D254" s="58" t="s">
        <v>125</v>
      </c>
      <c r="E254" s="57">
        <f>SUM(I254,M254)</f>
        <v>829</v>
      </c>
      <c r="F254" s="57"/>
      <c r="G254" s="57"/>
      <c r="H254" s="57"/>
      <c r="I254" s="57">
        <f>SUM(K254,L254,J254)</f>
        <v>829</v>
      </c>
      <c r="J254" s="57"/>
      <c r="K254" s="57">
        <v>829</v>
      </c>
      <c r="L254" s="57"/>
      <c r="M254" s="49"/>
      <c r="N254" s="50"/>
    </row>
    <row r="255" spans="1:14" ht="20.25" customHeight="1">
      <c r="A255" s="51"/>
      <c r="B255" s="51"/>
      <c r="C255" s="52"/>
      <c r="D255" s="47" t="s">
        <v>127</v>
      </c>
      <c r="E255" s="49">
        <f>SUM(E252,E253)-E254</f>
        <v>765916</v>
      </c>
      <c r="F255" s="49"/>
      <c r="G255" s="49"/>
      <c r="H255" s="49"/>
      <c r="I255" s="49">
        <f>SUM(I252,I253)-I254</f>
        <v>765916</v>
      </c>
      <c r="J255" s="49">
        <f>SUM(J252,J253)-J254</f>
        <v>654192</v>
      </c>
      <c r="K255" s="49">
        <f>SUM(K252,K253)-K254</f>
        <v>93724</v>
      </c>
      <c r="L255" s="49">
        <f>SUM(L252,L253)-L254</f>
        <v>18000</v>
      </c>
      <c r="M255" s="49"/>
      <c r="N255" s="50"/>
    </row>
    <row r="256" spans="1:14" ht="20.25" customHeight="1">
      <c r="A256" s="53"/>
      <c r="B256" s="54" t="s">
        <v>201</v>
      </c>
      <c r="C256" s="352" t="s">
        <v>95</v>
      </c>
      <c r="D256" s="58" t="s">
        <v>123</v>
      </c>
      <c r="E256" s="57">
        <f>SUM(I256,M256)</f>
        <v>370275</v>
      </c>
      <c r="F256" s="57"/>
      <c r="G256" s="57"/>
      <c r="H256" s="57"/>
      <c r="I256" s="57">
        <f>SUM(K256,L256,J256)</f>
        <v>370275</v>
      </c>
      <c r="J256" s="57">
        <v>304916</v>
      </c>
      <c r="K256" s="57">
        <f>50697+420+14242</f>
        <v>65359</v>
      </c>
      <c r="L256" s="57"/>
      <c r="M256" s="49"/>
      <c r="N256" s="50"/>
    </row>
    <row r="257" spans="1:14" ht="20.25" customHeight="1">
      <c r="A257" s="45"/>
      <c r="B257" s="45"/>
      <c r="C257" s="353"/>
      <c r="D257" s="58" t="s">
        <v>124</v>
      </c>
      <c r="E257" s="57"/>
      <c r="F257" s="57"/>
      <c r="G257" s="57"/>
      <c r="H257" s="57"/>
      <c r="I257" s="57"/>
      <c r="J257" s="57"/>
      <c r="K257" s="57"/>
      <c r="L257" s="57"/>
      <c r="M257" s="49"/>
      <c r="N257" s="50"/>
    </row>
    <row r="258" spans="1:14" ht="20.25" customHeight="1">
      <c r="A258" s="45"/>
      <c r="B258" s="45"/>
      <c r="C258" s="46"/>
      <c r="D258" s="58" t="s">
        <v>125</v>
      </c>
      <c r="E258" s="57"/>
      <c r="F258" s="57"/>
      <c r="G258" s="57"/>
      <c r="H258" s="57"/>
      <c r="I258" s="57"/>
      <c r="J258" s="57"/>
      <c r="K258" s="57"/>
      <c r="L258" s="57"/>
      <c r="M258" s="49"/>
      <c r="N258" s="50"/>
    </row>
    <row r="259" spans="1:14" ht="20.25" customHeight="1">
      <c r="A259" s="51"/>
      <c r="B259" s="51"/>
      <c r="C259" s="52"/>
      <c r="D259" s="47" t="s">
        <v>127</v>
      </c>
      <c r="E259" s="49">
        <f>SUM(E256,E257)-E258</f>
        <v>370275</v>
      </c>
      <c r="F259" s="49"/>
      <c r="G259" s="49"/>
      <c r="H259" s="49"/>
      <c r="I259" s="49">
        <f>SUM(I256,I257)-I258</f>
        <v>370275</v>
      </c>
      <c r="J259" s="49">
        <f>SUM(J256,J257)-J258</f>
        <v>304916</v>
      </c>
      <c r="K259" s="49">
        <f>SUM(K256,K257)-K258</f>
        <v>65359</v>
      </c>
      <c r="L259" s="49"/>
      <c r="M259" s="49"/>
      <c r="N259" s="50"/>
    </row>
    <row r="260" spans="1:14" ht="20.25" customHeight="1">
      <c r="A260" s="53"/>
      <c r="B260" s="54" t="s">
        <v>202</v>
      </c>
      <c r="C260" s="67" t="s">
        <v>96</v>
      </c>
      <c r="D260" s="58" t="s">
        <v>123</v>
      </c>
      <c r="E260" s="57">
        <f>SUM(I260,M260)</f>
        <v>976298</v>
      </c>
      <c r="F260" s="57"/>
      <c r="G260" s="57"/>
      <c r="H260" s="57"/>
      <c r="I260" s="57">
        <f>SUM(J260:L260)</f>
        <v>976298</v>
      </c>
      <c r="J260" s="57">
        <v>469719</v>
      </c>
      <c r="K260" s="57">
        <v>346579</v>
      </c>
      <c r="L260" s="57">
        <v>160000</v>
      </c>
      <c r="M260" s="49"/>
      <c r="N260" s="50"/>
    </row>
    <row r="261" spans="1:14" ht="20.25" customHeight="1">
      <c r="A261" s="45"/>
      <c r="B261" s="45"/>
      <c r="C261" s="46"/>
      <c r="D261" s="58" t="s">
        <v>124</v>
      </c>
      <c r="E261" s="57">
        <f>SUM(I261,M261)</f>
        <v>0</v>
      </c>
      <c r="F261" s="57"/>
      <c r="G261" s="57"/>
      <c r="H261" s="57"/>
      <c r="I261" s="57">
        <f>SUM(J261:L261)</f>
        <v>0</v>
      </c>
      <c r="J261" s="57"/>
      <c r="K261" s="57"/>
      <c r="L261" s="57"/>
      <c r="M261" s="49"/>
      <c r="N261" s="50"/>
    </row>
    <row r="262" spans="1:14" ht="20.25" customHeight="1">
      <c r="A262" s="45"/>
      <c r="B262" s="45"/>
      <c r="C262" s="46"/>
      <c r="D262" s="58" t="s">
        <v>125</v>
      </c>
      <c r="E262" s="57">
        <f>SUM(I262,M262)</f>
        <v>0</v>
      </c>
      <c r="F262" s="57"/>
      <c r="G262" s="57"/>
      <c r="H262" s="57"/>
      <c r="I262" s="57">
        <f>SUM(J262:L262)</f>
        <v>0</v>
      </c>
      <c r="J262" s="57"/>
      <c r="K262" s="57"/>
      <c r="L262" s="57"/>
      <c r="M262" s="49"/>
      <c r="N262" s="50"/>
    </row>
    <row r="263" spans="1:14" ht="20.25" customHeight="1">
      <c r="A263" s="51"/>
      <c r="B263" s="51"/>
      <c r="C263" s="52"/>
      <c r="D263" s="47" t="s">
        <v>127</v>
      </c>
      <c r="E263" s="49">
        <f>SUM(E260,E261)-E262</f>
        <v>976298</v>
      </c>
      <c r="F263" s="49"/>
      <c r="G263" s="49"/>
      <c r="H263" s="49"/>
      <c r="I263" s="49">
        <f>SUM(I260,I261)-I262</f>
        <v>976298</v>
      </c>
      <c r="J263" s="49">
        <f>SUM(J260,J261)-J262</f>
        <v>469719</v>
      </c>
      <c r="K263" s="49">
        <f>SUM(K260,K261)-K262</f>
        <v>346579</v>
      </c>
      <c r="L263" s="49">
        <f>SUM(L260,L261)-L262</f>
        <v>160000</v>
      </c>
      <c r="M263" s="49"/>
      <c r="N263" s="50"/>
    </row>
    <row r="264" spans="1:14" ht="20.25" customHeight="1">
      <c r="A264" s="53"/>
      <c r="B264" s="54" t="s">
        <v>203</v>
      </c>
      <c r="C264" s="352" t="s">
        <v>204</v>
      </c>
      <c r="D264" s="58" t="s">
        <v>123</v>
      </c>
      <c r="E264" s="57">
        <f>SUM(I264,M264)</f>
        <v>5000</v>
      </c>
      <c r="F264" s="57"/>
      <c r="G264" s="57"/>
      <c r="H264" s="57"/>
      <c r="I264" s="57">
        <f>SUM(K264,L264,J264)</f>
        <v>5000</v>
      </c>
      <c r="J264" s="57"/>
      <c r="K264" s="57"/>
      <c r="L264" s="57">
        <v>5000</v>
      </c>
      <c r="M264" s="49"/>
      <c r="N264" s="50"/>
    </row>
    <row r="265" spans="1:14" ht="20.25" customHeight="1">
      <c r="A265" s="45"/>
      <c r="B265" s="45"/>
      <c r="C265" s="353"/>
      <c r="D265" s="58" t="s">
        <v>124</v>
      </c>
      <c r="E265" s="57"/>
      <c r="F265" s="57"/>
      <c r="G265" s="57"/>
      <c r="H265" s="57"/>
      <c r="I265" s="57"/>
      <c r="J265" s="57"/>
      <c r="K265" s="57"/>
      <c r="L265" s="57"/>
      <c r="M265" s="49"/>
      <c r="N265" s="50"/>
    </row>
    <row r="266" spans="1:14" ht="20.25" customHeight="1">
      <c r="A266" s="45"/>
      <c r="B266" s="45"/>
      <c r="C266" s="46"/>
      <c r="D266" s="58" t="s">
        <v>125</v>
      </c>
      <c r="E266" s="57"/>
      <c r="F266" s="57"/>
      <c r="G266" s="57"/>
      <c r="H266" s="57"/>
      <c r="I266" s="57"/>
      <c r="J266" s="57"/>
      <c r="K266" s="57"/>
      <c r="L266" s="57"/>
      <c r="M266" s="49"/>
      <c r="N266" s="50"/>
    </row>
    <row r="267" spans="1:14" ht="20.25" customHeight="1">
      <c r="A267" s="51"/>
      <c r="B267" s="51"/>
      <c r="C267" s="52"/>
      <c r="D267" s="47" t="s">
        <v>127</v>
      </c>
      <c r="E267" s="49">
        <f>SUM(E264,E265)-E266</f>
        <v>5000</v>
      </c>
      <c r="F267" s="49"/>
      <c r="G267" s="49"/>
      <c r="H267" s="49"/>
      <c r="I267" s="49">
        <f>SUM(I264,I265)-I266</f>
        <v>5000</v>
      </c>
      <c r="J267" s="49"/>
      <c r="K267" s="49"/>
      <c r="L267" s="49">
        <f>SUM(L264,L265)-L266</f>
        <v>5000</v>
      </c>
      <c r="M267" s="49"/>
      <c r="N267" s="50"/>
    </row>
    <row r="268" spans="1:14" ht="20.25" customHeight="1">
      <c r="A268" s="40"/>
      <c r="B268" s="81" t="s">
        <v>205</v>
      </c>
      <c r="C268" s="354" t="s">
        <v>206</v>
      </c>
      <c r="D268" s="82" t="s">
        <v>123</v>
      </c>
      <c r="E268" s="68">
        <f>SUM(I268)</f>
        <v>617141</v>
      </c>
      <c r="F268" s="68"/>
      <c r="G268" s="68"/>
      <c r="H268" s="68"/>
      <c r="I268" s="68">
        <f>SUM(J268:L268)</f>
        <v>617141</v>
      </c>
      <c r="J268" s="68"/>
      <c r="K268" s="68">
        <v>617141</v>
      </c>
      <c r="L268" s="68"/>
      <c r="M268" s="69"/>
      <c r="N268" s="50"/>
    </row>
    <row r="269" spans="1:14" ht="20.25" customHeight="1">
      <c r="A269" s="83"/>
      <c r="B269" s="83"/>
      <c r="C269" s="355"/>
      <c r="D269" s="82" t="s">
        <v>124</v>
      </c>
      <c r="E269" s="68">
        <f>SUM(I269)</f>
        <v>0</v>
      </c>
      <c r="F269" s="68"/>
      <c r="G269" s="68"/>
      <c r="H269" s="68"/>
      <c r="I269" s="68">
        <f>SUM(J269:L269)</f>
        <v>0</v>
      </c>
      <c r="J269" s="68"/>
      <c r="K269" s="68"/>
      <c r="L269" s="68"/>
      <c r="M269" s="69"/>
      <c r="N269" s="50"/>
    </row>
    <row r="270" spans="1:14" ht="20.25" customHeight="1">
      <c r="A270" s="83"/>
      <c r="B270" s="83"/>
      <c r="C270" s="84"/>
      <c r="D270" s="82" t="s">
        <v>125</v>
      </c>
      <c r="E270" s="68"/>
      <c r="F270" s="68"/>
      <c r="G270" s="68"/>
      <c r="H270" s="68"/>
      <c r="I270" s="68"/>
      <c r="J270" s="68"/>
      <c r="K270" s="68"/>
      <c r="L270" s="68"/>
      <c r="M270" s="69"/>
      <c r="N270" s="50"/>
    </row>
    <row r="271" spans="1:14" ht="20.25" customHeight="1">
      <c r="A271" s="83"/>
      <c r="B271" s="83"/>
      <c r="C271" s="84"/>
      <c r="D271" s="82" t="s">
        <v>127</v>
      </c>
      <c r="E271" s="68">
        <f>SUM(E268,E269)-E270</f>
        <v>617141</v>
      </c>
      <c r="F271" s="68"/>
      <c r="G271" s="68"/>
      <c r="H271" s="68"/>
      <c r="I271" s="68">
        <f>SUM(I268,I269)-I270</f>
        <v>617141</v>
      </c>
      <c r="J271" s="68"/>
      <c r="K271" s="68">
        <f>SUM(K268,K269)-K270</f>
        <v>617141</v>
      </c>
      <c r="L271" s="68">
        <f>SUM(L268,L269)-L270</f>
        <v>0</v>
      </c>
      <c r="M271" s="69"/>
      <c r="N271" s="50"/>
    </row>
    <row r="272" spans="1:14" ht="20.25" customHeight="1">
      <c r="A272" s="53"/>
      <c r="B272" s="54" t="s">
        <v>207</v>
      </c>
      <c r="C272" s="352" t="s">
        <v>208</v>
      </c>
      <c r="D272" s="58" t="s">
        <v>123</v>
      </c>
      <c r="E272" s="57">
        <f>SUM(I272,M272)</f>
        <v>2100</v>
      </c>
      <c r="F272" s="57"/>
      <c r="G272" s="57"/>
      <c r="H272" s="57"/>
      <c r="I272" s="57">
        <f>SUM(K272,L272,J272)</f>
        <v>2100</v>
      </c>
      <c r="J272" s="57"/>
      <c r="K272" s="57"/>
      <c r="L272" s="57">
        <v>2100</v>
      </c>
      <c r="M272" s="49"/>
      <c r="N272" s="50"/>
    </row>
    <row r="273" spans="1:14" ht="20.25" customHeight="1">
      <c r="A273" s="45" t="s">
        <v>126</v>
      </c>
      <c r="B273" s="45"/>
      <c r="C273" s="353"/>
      <c r="D273" s="58" t="s">
        <v>124</v>
      </c>
      <c r="E273" s="57"/>
      <c r="F273" s="57"/>
      <c r="G273" s="57"/>
      <c r="H273" s="57"/>
      <c r="I273" s="57"/>
      <c r="J273" s="57"/>
      <c r="K273" s="57"/>
      <c r="L273" s="57"/>
      <c r="M273" s="49"/>
      <c r="N273" s="50"/>
    </row>
    <row r="274" spans="1:14" ht="20.25" customHeight="1">
      <c r="A274" s="45"/>
      <c r="B274" s="45"/>
      <c r="C274" s="46"/>
      <c r="D274" s="58" t="s">
        <v>125</v>
      </c>
      <c r="E274" s="57"/>
      <c r="F274" s="57"/>
      <c r="G274" s="57"/>
      <c r="H274" s="57"/>
      <c r="I274" s="57"/>
      <c r="J274" s="57"/>
      <c r="K274" s="57"/>
      <c r="L274" s="57"/>
      <c r="M274" s="49"/>
      <c r="N274" s="50"/>
    </row>
    <row r="275" spans="1:14" ht="20.25" customHeight="1">
      <c r="A275" s="51"/>
      <c r="B275" s="51"/>
      <c r="C275" s="52"/>
      <c r="D275" s="47" t="s">
        <v>127</v>
      </c>
      <c r="E275" s="49">
        <f>SUM(E272,E273)-E274</f>
        <v>2100</v>
      </c>
      <c r="F275" s="49"/>
      <c r="G275" s="49"/>
      <c r="H275" s="49"/>
      <c r="I275" s="49">
        <f>SUM(I272,I273)-I274</f>
        <v>2100</v>
      </c>
      <c r="J275" s="49"/>
      <c r="K275" s="49"/>
      <c r="L275" s="49">
        <f>SUM(L272,L273)-L274</f>
        <v>2100</v>
      </c>
      <c r="M275" s="49"/>
      <c r="N275" s="50"/>
    </row>
    <row r="276" spans="1:14" ht="20.25" customHeight="1">
      <c r="A276" s="45"/>
      <c r="B276" s="45" t="s">
        <v>372</v>
      </c>
      <c r="C276" s="338" t="s">
        <v>373</v>
      </c>
      <c r="D276" s="58" t="s">
        <v>123</v>
      </c>
      <c r="E276" s="57">
        <f>SUM(I276,M276)</f>
        <v>0</v>
      </c>
      <c r="F276" s="57"/>
      <c r="G276" s="57"/>
      <c r="H276" s="57"/>
      <c r="I276" s="57">
        <f>SUM(K276,L276,J276)</f>
        <v>0</v>
      </c>
      <c r="J276" s="57"/>
      <c r="K276" s="49"/>
      <c r="L276" s="57"/>
      <c r="M276" s="49"/>
      <c r="N276" s="50"/>
    </row>
    <row r="277" spans="1:14" ht="20.25" customHeight="1">
      <c r="A277" s="45"/>
      <c r="B277" s="45"/>
      <c r="C277" s="339"/>
      <c r="D277" s="58" t="s">
        <v>124</v>
      </c>
      <c r="E277" s="57">
        <f>SUM(I277,M277)</f>
        <v>100000</v>
      </c>
      <c r="F277" s="57"/>
      <c r="G277" s="57"/>
      <c r="H277" s="57"/>
      <c r="I277" s="57">
        <f>SUM(K277,L277,J277)</f>
        <v>100000</v>
      </c>
      <c r="J277" s="57">
        <v>100000</v>
      </c>
      <c r="K277" s="49"/>
      <c r="L277" s="57"/>
      <c r="M277" s="49"/>
      <c r="N277" s="50"/>
    </row>
    <row r="278" spans="1:14" ht="20.25" customHeight="1">
      <c r="A278" s="45"/>
      <c r="B278" s="45"/>
      <c r="C278" s="339"/>
      <c r="D278" s="58" t="s">
        <v>125</v>
      </c>
      <c r="E278" s="57"/>
      <c r="F278" s="57"/>
      <c r="G278" s="57"/>
      <c r="H278" s="57"/>
      <c r="I278" s="57">
        <f>SUM(K278,L278,J278)</f>
        <v>0</v>
      </c>
      <c r="J278" s="57"/>
      <c r="K278" s="49"/>
      <c r="L278" s="57"/>
      <c r="M278" s="49"/>
      <c r="N278" s="50"/>
    </row>
    <row r="279" spans="1:14" ht="20.25" customHeight="1">
      <c r="A279" s="45"/>
      <c r="B279" s="45"/>
      <c r="C279" s="340"/>
      <c r="D279" s="47" t="s">
        <v>127</v>
      </c>
      <c r="E279" s="49">
        <f>SUM(E276,E277)-E278</f>
        <v>100000</v>
      </c>
      <c r="F279" s="57"/>
      <c r="G279" s="57"/>
      <c r="H279" s="57"/>
      <c r="I279" s="57">
        <f>I276+I277-I278</f>
        <v>100000</v>
      </c>
      <c r="J279" s="57">
        <f>J276+J277-J278</f>
        <v>100000</v>
      </c>
      <c r="K279" s="57">
        <f>K276+K277-K278</f>
        <v>0</v>
      </c>
      <c r="L279" s="57">
        <f>L276+L277-L278</f>
        <v>0</v>
      </c>
      <c r="M279" s="49"/>
      <c r="N279" s="50"/>
    </row>
    <row r="280" spans="1:13" ht="20.25" customHeight="1">
      <c r="A280" s="40"/>
      <c r="B280" s="81" t="s">
        <v>209</v>
      </c>
      <c r="C280" s="354" t="s">
        <v>168</v>
      </c>
      <c r="D280" s="82" t="s">
        <v>123</v>
      </c>
      <c r="E280" s="68">
        <f>SUM(I280,M280)</f>
        <v>3835</v>
      </c>
      <c r="F280" s="68"/>
      <c r="G280" s="68"/>
      <c r="H280" s="68"/>
      <c r="I280" s="68">
        <f>SUM(K280,L280,J280)</f>
        <v>3835</v>
      </c>
      <c r="J280" s="68"/>
      <c r="K280" s="69">
        <v>3835</v>
      </c>
      <c r="L280" s="68"/>
      <c r="M280" s="69"/>
    </row>
    <row r="281" spans="1:13" ht="20.25" customHeight="1">
      <c r="A281" s="83"/>
      <c r="B281" s="83"/>
      <c r="C281" s="355"/>
      <c r="D281" s="82" t="s">
        <v>124</v>
      </c>
      <c r="E281" s="68">
        <f>SUM(I281,M281)</f>
        <v>0</v>
      </c>
      <c r="F281" s="68"/>
      <c r="G281" s="68"/>
      <c r="H281" s="68"/>
      <c r="I281" s="68">
        <f>SUM(K281,L281,J281)</f>
        <v>0</v>
      </c>
      <c r="J281" s="68"/>
      <c r="K281" s="68"/>
      <c r="L281" s="68"/>
      <c r="M281" s="69"/>
    </row>
    <row r="282" spans="1:13" ht="20.25" customHeight="1">
      <c r="A282" s="83"/>
      <c r="B282" s="83"/>
      <c r="C282" s="84"/>
      <c r="D282" s="82" t="s">
        <v>125</v>
      </c>
      <c r="E282" s="68">
        <f>SUM(I282,M282)</f>
        <v>0</v>
      </c>
      <c r="F282" s="68"/>
      <c r="G282" s="68"/>
      <c r="H282" s="68"/>
      <c r="I282" s="68">
        <f>SUM(K282,L282,J282)</f>
        <v>0</v>
      </c>
      <c r="J282" s="68"/>
      <c r="K282" s="68"/>
      <c r="L282" s="68"/>
      <c r="M282" s="69"/>
    </row>
    <row r="283" spans="1:13" ht="20.25" customHeight="1">
      <c r="A283" s="85"/>
      <c r="B283" s="85"/>
      <c r="C283" s="86"/>
      <c r="D283" s="43" t="s">
        <v>127</v>
      </c>
      <c r="E283" s="69">
        <f>SUM(E280,E281)-E282</f>
        <v>3835</v>
      </c>
      <c r="F283" s="69"/>
      <c r="G283" s="69"/>
      <c r="H283" s="69"/>
      <c r="I283" s="69">
        <f>SUM(I280,I281)-I282</f>
        <v>3835</v>
      </c>
      <c r="J283" s="69"/>
      <c r="K283" s="69">
        <f>SUM(K280,K281)-K282</f>
        <v>3835</v>
      </c>
      <c r="L283" s="69"/>
      <c r="M283" s="69"/>
    </row>
    <row r="284" spans="1:14" ht="20.25" customHeight="1">
      <c r="A284" s="53" t="s">
        <v>210</v>
      </c>
      <c r="B284" s="54"/>
      <c r="C284" s="356" t="s">
        <v>211</v>
      </c>
      <c r="D284" s="58" t="s">
        <v>123</v>
      </c>
      <c r="E284" s="59">
        <f>SUM(E288,E292)</f>
        <v>66044</v>
      </c>
      <c r="F284" s="59"/>
      <c r="G284" s="59"/>
      <c r="H284" s="59"/>
      <c r="I284" s="59">
        <f>SUM(I288,I292)</f>
        <v>66044</v>
      </c>
      <c r="J284" s="59">
        <f>SUM(J288,J292)</f>
        <v>813</v>
      </c>
      <c r="K284" s="59">
        <f aca="true" t="shared" si="16" ref="J284:L287">SUM(K288,K292)</f>
        <v>42731</v>
      </c>
      <c r="L284" s="59">
        <f t="shared" si="16"/>
        <v>22500</v>
      </c>
      <c r="M284" s="49"/>
      <c r="N284" s="50"/>
    </row>
    <row r="285" spans="1:14" ht="20.25" customHeight="1">
      <c r="A285" s="45"/>
      <c r="B285" s="45"/>
      <c r="C285" s="357"/>
      <c r="D285" s="58" t="s">
        <v>124</v>
      </c>
      <c r="E285" s="59">
        <f>SUM(E289,E293)</f>
        <v>2444</v>
      </c>
      <c r="F285" s="59"/>
      <c r="G285" s="59"/>
      <c r="H285" s="59"/>
      <c r="I285" s="59">
        <f>SUM(I289,I293)</f>
        <v>2444</v>
      </c>
      <c r="J285" s="59">
        <f t="shared" si="16"/>
        <v>444</v>
      </c>
      <c r="K285" s="59">
        <f t="shared" si="16"/>
        <v>0</v>
      </c>
      <c r="L285" s="59">
        <f t="shared" si="16"/>
        <v>2000</v>
      </c>
      <c r="M285" s="49"/>
      <c r="N285" s="50"/>
    </row>
    <row r="286" spans="1:14" ht="20.25" customHeight="1">
      <c r="A286" s="45"/>
      <c r="B286" s="45"/>
      <c r="C286" s="46"/>
      <c r="D286" s="58" t="s">
        <v>125</v>
      </c>
      <c r="E286" s="59">
        <f>SUM(E290,E294)</f>
        <v>0</v>
      </c>
      <c r="F286" s="59"/>
      <c r="G286" s="59"/>
      <c r="H286" s="59"/>
      <c r="I286" s="59">
        <f>SUM(I290,I294)</f>
        <v>0</v>
      </c>
      <c r="J286" s="59">
        <f>SUM(J290,J294)</f>
        <v>0</v>
      </c>
      <c r="K286" s="59">
        <f t="shared" si="16"/>
        <v>0</v>
      </c>
      <c r="L286" s="59">
        <f t="shared" si="16"/>
        <v>0</v>
      </c>
      <c r="M286" s="49"/>
      <c r="N286" s="50"/>
    </row>
    <row r="287" spans="1:14" ht="20.25" customHeight="1">
      <c r="A287" s="51"/>
      <c r="B287" s="51"/>
      <c r="C287" s="52"/>
      <c r="D287" s="47" t="s">
        <v>127</v>
      </c>
      <c r="E287" s="48">
        <f>SUM(E291,E295)</f>
        <v>68488</v>
      </c>
      <c r="F287" s="48"/>
      <c r="G287" s="48"/>
      <c r="H287" s="48"/>
      <c r="I287" s="48">
        <f>SUM(I291,I295)</f>
        <v>68488</v>
      </c>
      <c r="J287" s="59">
        <f>SUM(J291,J295)</f>
        <v>1257</v>
      </c>
      <c r="K287" s="48">
        <f t="shared" si="16"/>
        <v>42731</v>
      </c>
      <c r="L287" s="48">
        <f t="shared" si="16"/>
        <v>24500</v>
      </c>
      <c r="M287" s="49"/>
      <c r="N287" s="50"/>
    </row>
    <row r="288" spans="1:14" ht="20.25" customHeight="1">
      <c r="A288" s="53"/>
      <c r="B288" s="54" t="s">
        <v>212</v>
      </c>
      <c r="C288" s="352" t="s">
        <v>213</v>
      </c>
      <c r="D288" s="58" t="s">
        <v>123</v>
      </c>
      <c r="E288" s="57">
        <f>SUM(I288,M288)</f>
        <v>51044</v>
      </c>
      <c r="F288" s="57"/>
      <c r="G288" s="57"/>
      <c r="H288" s="57"/>
      <c r="I288" s="57">
        <f>SUM(K288,L288,J288)</f>
        <v>51044</v>
      </c>
      <c r="J288" s="57">
        <v>813</v>
      </c>
      <c r="K288" s="57">
        <v>42731</v>
      </c>
      <c r="L288" s="57">
        <v>7500</v>
      </c>
      <c r="M288" s="49"/>
      <c r="N288" s="50"/>
    </row>
    <row r="289" spans="1:14" ht="20.25" customHeight="1">
      <c r="A289" s="45"/>
      <c r="B289" s="45"/>
      <c r="C289" s="353"/>
      <c r="D289" s="58" t="s">
        <v>124</v>
      </c>
      <c r="E289" s="57">
        <f>SUM(I289,M289)</f>
        <v>2444</v>
      </c>
      <c r="F289" s="57"/>
      <c r="G289" s="57"/>
      <c r="H289" s="57"/>
      <c r="I289" s="57">
        <f>SUM(K289,L289,J289)</f>
        <v>2444</v>
      </c>
      <c r="J289" s="57">
        <v>444</v>
      </c>
      <c r="K289" s="57"/>
      <c r="L289" s="57">
        <v>2000</v>
      </c>
      <c r="M289" s="49"/>
      <c r="N289" s="50"/>
    </row>
    <row r="290" spans="1:14" ht="20.25" customHeight="1">
      <c r="A290" s="45"/>
      <c r="B290" s="45"/>
      <c r="C290" s="46"/>
      <c r="D290" s="58" t="s">
        <v>125</v>
      </c>
      <c r="E290" s="57">
        <f>SUM(I290,M290)</f>
        <v>0</v>
      </c>
      <c r="F290" s="57"/>
      <c r="G290" s="57"/>
      <c r="H290" s="57"/>
      <c r="I290" s="57">
        <f>SUM(K290,L290,J290)</f>
        <v>0</v>
      </c>
      <c r="J290" s="57"/>
      <c r="K290" s="57"/>
      <c r="L290" s="57"/>
      <c r="M290" s="49"/>
      <c r="N290" s="50"/>
    </row>
    <row r="291" spans="1:14" ht="20.25" customHeight="1">
      <c r="A291" s="51"/>
      <c r="B291" s="51"/>
      <c r="C291" s="52"/>
      <c r="D291" s="47" t="s">
        <v>127</v>
      </c>
      <c r="E291" s="49">
        <f>SUM(E288,E289)-E290</f>
        <v>53488</v>
      </c>
      <c r="F291" s="49"/>
      <c r="G291" s="49"/>
      <c r="H291" s="49"/>
      <c r="I291" s="49">
        <f>SUM(I288,I289)-I290</f>
        <v>53488</v>
      </c>
      <c r="J291" s="49">
        <f>SUM(J288,J289)-J290</f>
        <v>1257</v>
      </c>
      <c r="K291" s="49">
        <f>SUM(K288,K289)-K290</f>
        <v>42731</v>
      </c>
      <c r="L291" s="49">
        <f>SUM(L288,L289)-L290</f>
        <v>9500</v>
      </c>
      <c r="M291" s="49"/>
      <c r="N291" s="50"/>
    </row>
    <row r="292" spans="1:14" ht="20.25" customHeight="1">
      <c r="A292" s="53"/>
      <c r="B292" s="54" t="s">
        <v>214</v>
      </c>
      <c r="C292" s="67" t="s">
        <v>215</v>
      </c>
      <c r="D292" s="58" t="s">
        <v>123</v>
      </c>
      <c r="E292" s="57">
        <f>SUM(I292,M292)</f>
        <v>15000</v>
      </c>
      <c r="F292" s="57"/>
      <c r="G292" s="57"/>
      <c r="H292" s="57"/>
      <c r="I292" s="57">
        <f>SUM(K292,L292,J292)</f>
        <v>15000</v>
      </c>
      <c r="J292" s="57"/>
      <c r="K292" s="57"/>
      <c r="L292" s="57">
        <v>15000</v>
      </c>
      <c r="M292" s="49"/>
      <c r="N292" s="50"/>
    </row>
    <row r="293" spans="1:14" ht="20.25" customHeight="1">
      <c r="A293" s="45"/>
      <c r="B293" s="45"/>
      <c r="C293" s="46"/>
      <c r="D293" s="58" t="s">
        <v>124</v>
      </c>
      <c r="E293" s="57"/>
      <c r="F293" s="57"/>
      <c r="G293" s="57"/>
      <c r="H293" s="57"/>
      <c r="I293" s="57"/>
      <c r="J293" s="57"/>
      <c r="K293" s="57"/>
      <c r="L293" s="57"/>
      <c r="M293" s="49"/>
      <c r="N293" s="50"/>
    </row>
    <row r="294" spans="1:14" ht="20.25" customHeight="1">
      <c r="A294" s="45"/>
      <c r="B294" s="45"/>
      <c r="C294" s="46"/>
      <c r="D294" s="58" t="s">
        <v>125</v>
      </c>
      <c r="E294" s="57"/>
      <c r="F294" s="57"/>
      <c r="G294" s="57"/>
      <c r="H294" s="57"/>
      <c r="I294" s="57"/>
      <c r="J294" s="57"/>
      <c r="K294" s="57"/>
      <c r="L294" s="57"/>
      <c r="M294" s="49"/>
      <c r="N294" s="50"/>
    </row>
    <row r="295" spans="1:14" ht="20.25" customHeight="1">
      <c r="A295" s="51"/>
      <c r="B295" s="51"/>
      <c r="C295" s="52"/>
      <c r="D295" s="47" t="s">
        <v>127</v>
      </c>
      <c r="E295" s="49">
        <f>SUM(E292,E293)-E294</f>
        <v>15000</v>
      </c>
      <c r="F295" s="49"/>
      <c r="G295" s="49"/>
      <c r="H295" s="49"/>
      <c r="I295" s="49">
        <f>SUM(I292,I293)-I294</f>
        <v>15000</v>
      </c>
      <c r="J295" s="49"/>
      <c r="K295" s="49"/>
      <c r="L295" s="49">
        <f>SUM(L292,L293)-L294</f>
        <v>15000</v>
      </c>
      <c r="M295" s="49"/>
      <c r="N295" s="50"/>
    </row>
    <row r="296" spans="1:14" ht="20.25" customHeight="1">
      <c r="A296" s="53" t="s">
        <v>216</v>
      </c>
      <c r="B296" s="54"/>
      <c r="C296" s="70" t="s">
        <v>217</v>
      </c>
      <c r="D296" s="58" t="s">
        <v>123</v>
      </c>
      <c r="E296" s="59">
        <f>SUM(E300)</f>
        <v>34500</v>
      </c>
      <c r="F296" s="59"/>
      <c r="G296" s="59"/>
      <c r="H296" s="59"/>
      <c r="I296" s="59">
        <f>SUM(I300)</f>
        <v>34500</v>
      </c>
      <c r="J296" s="59">
        <f>SUM(J300)</f>
        <v>300</v>
      </c>
      <c r="K296" s="59">
        <f>SUM(K300)</f>
        <v>23700</v>
      </c>
      <c r="L296" s="59">
        <f>SUM(L300)</f>
        <v>10500</v>
      </c>
      <c r="M296" s="48"/>
      <c r="N296" s="50"/>
    </row>
    <row r="297" spans="1:14" ht="20.25" customHeight="1">
      <c r="A297" s="45"/>
      <c r="B297" s="45"/>
      <c r="C297" s="46"/>
      <c r="D297" s="58" t="s">
        <v>124</v>
      </c>
      <c r="E297" s="59">
        <f>SUM(E301)</f>
        <v>0</v>
      </c>
      <c r="F297" s="59"/>
      <c r="G297" s="59"/>
      <c r="H297" s="59"/>
      <c r="I297" s="59">
        <f>SUM(I301)</f>
        <v>0</v>
      </c>
      <c r="J297" s="59"/>
      <c r="K297" s="59">
        <f aca="true" t="shared" si="17" ref="K297:L299">SUM(K301)</f>
        <v>0</v>
      </c>
      <c r="L297" s="59">
        <f t="shared" si="17"/>
        <v>0</v>
      </c>
      <c r="M297" s="59"/>
      <c r="N297" s="50"/>
    </row>
    <row r="298" spans="1:14" ht="20.25" customHeight="1">
      <c r="A298" s="45"/>
      <c r="B298" s="45"/>
      <c r="C298" s="46"/>
      <c r="D298" s="58" t="s">
        <v>125</v>
      </c>
      <c r="E298" s="59">
        <f>SUM(E302)</f>
        <v>0</v>
      </c>
      <c r="F298" s="59"/>
      <c r="G298" s="59"/>
      <c r="H298" s="59"/>
      <c r="I298" s="59">
        <f>SUM(I302)</f>
        <v>0</v>
      </c>
      <c r="J298" s="59"/>
      <c r="K298" s="59">
        <f t="shared" si="17"/>
        <v>0</v>
      </c>
      <c r="L298" s="59">
        <f t="shared" si="17"/>
        <v>0</v>
      </c>
      <c r="M298" s="59"/>
      <c r="N298" s="50"/>
    </row>
    <row r="299" spans="1:14" ht="20.25" customHeight="1">
      <c r="A299" s="51"/>
      <c r="B299" s="51"/>
      <c r="C299" s="52"/>
      <c r="D299" s="47" t="s">
        <v>127</v>
      </c>
      <c r="E299" s="48">
        <f>SUM(E303)</f>
        <v>34500</v>
      </c>
      <c r="F299" s="48"/>
      <c r="G299" s="48"/>
      <c r="H299" s="48"/>
      <c r="I299" s="48">
        <f>SUM(I303)</f>
        <v>34500</v>
      </c>
      <c r="J299" s="59">
        <f>SUM(J303)</f>
        <v>300</v>
      </c>
      <c r="K299" s="48">
        <f t="shared" si="17"/>
        <v>23700</v>
      </c>
      <c r="L299" s="59">
        <f t="shared" si="17"/>
        <v>10500</v>
      </c>
      <c r="M299" s="48"/>
      <c r="N299" s="50"/>
    </row>
    <row r="300" spans="1:14" ht="20.25" customHeight="1">
      <c r="A300" s="53"/>
      <c r="B300" s="54" t="s">
        <v>218</v>
      </c>
      <c r="C300" s="67" t="s">
        <v>79</v>
      </c>
      <c r="D300" s="58" t="s">
        <v>123</v>
      </c>
      <c r="E300" s="57">
        <f>SUM(I300,M300)</f>
        <v>34500</v>
      </c>
      <c r="F300" s="57"/>
      <c r="G300" s="57"/>
      <c r="H300" s="57"/>
      <c r="I300" s="57">
        <f>SUM(K300,L300,J300)</f>
        <v>34500</v>
      </c>
      <c r="J300" s="57">
        <v>300</v>
      </c>
      <c r="K300" s="57">
        <v>23700</v>
      </c>
      <c r="L300" s="57">
        <v>10500</v>
      </c>
      <c r="M300" s="49"/>
      <c r="N300" s="50"/>
    </row>
    <row r="301" spans="1:14" ht="20.25" customHeight="1">
      <c r="A301" s="45"/>
      <c r="B301" s="45"/>
      <c r="C301" s="46"/>
      <c r="D301" s="58" t="s">
        <v>124</v>
      </c>
      <c r="E301" s="57">
        <f>SUM(I301,M301)</f>
        <v>0</v>
      </c>
      <c r="F301" s="57"/>
      <c r="G301" s="57"/>
      <c r="H301" s="57"/>
      <c r="I301" s="57">
        <f>SUM(K301,L301,J301)</f>
        <v>0</v>
      </c>
      <c r="J301" s="57"/>
      <c r="K301" s="57"/>
      <c r="L301" s="57"/>
      <c r="M301" s="49"/>
      <c r="N301" s="50"/>
    </row>
    <row r="302" spans="1:14" ht="20.25" customHeight="1">
      <c r="A302" s="45"/>
      <c r="B302" s="45"/>
      <c r="C302" s="46"/>
      <c r="D302" s="58" t="s">
        <v>125</v>
      </c>
      <c r="E302" s="57">
        <f>SUM(I302,M302)</f>
        <v>0</v>
      </c>
      <c r="F302" s="57"/>
      <c r="G302" s="57"/>
      <c r="H302" s="57"/>
      <c r="I302" s="57">
        <f>SUM(K302,L302,J302)</f>
        <v>0</v>
      </c>
      <c r="J302" s="57"/>
      <c r="K302" s="57"/>
      <c r="L302" s="57"/>
      <c r="M302" s="49"/>
      <c r="N302" s="50"/>
    </row>
    <row r="303" spans="1:14" ht="20.25" customHeight="1">
      <c r="A303" s="51"/>
      <c r="B303" s="51"/>
      <c r="C303" s="52"/>
      <c r="D303" s="47" t="s">
        <v>127</v>
      </c>
      <c r="E303" s="49">
        <f>SUM(E300,E301)-E302</f>
        <v>34500</v>
      </c>
      <c r="F303" s="49"/>
      <c r="G303" s="49"/>
      <c r="H303" s="49"/>
      <c r="I303" s="49">
        <f>SUM(I300,I301)-I302</f>
        <v>34500</v>
      </c>
      <c r="J303" s="49">
        <f>SUM(J300,J301)-J302</f>
        <v>300</v>
      </c>
      <c r="K303" s="49">
        <f>SUM(K300,K301)-K302</f>
        <v>23700</v>
      </c>
      <c r="L303" s="49">
        <f>SUM(L300,L301)-L302</f>
        <v>10500</v>
      </c>
      <c r="M303" s="49"/>
      <c r="N303" s="50"/>
    </row>
    <row r="304" spans="1:14" ht="20.25" customHeight="1">
      <c r="A304" s="343" t="s">
        <v>97</v>
      </c>
      <c r="B304" s="344"/>
      <c r="C304" s="345"/>
      <c r="D304" s="55" t="s">
        <v>123</v>
      </c>
      <c r="E304" s="48">
        <f>SUM(I304,M304)</f>
        <v>37902578</v>
      </c>
      <c r="F304" s="48">
        <f aca="true" t="shared" si="18" ref="F304:H307">SUM(F16,F28,F40,F48,F56,F72,F92,F108,F116,F124,F164,F184,F220,F244,F284,F296)</f>
        <v>4093730</v>
      </c>
      <c r="G304" s="48">
        <f t="shared" si="18"/>
        <v>112000</v>
      </c>
      <c r="H304" s="48">
        <f t="shared" si="18"/>
        <v>7000</v>
      </c>
      <c r="I304" s="48">
        <f>SUM(J304:L304)</f>
        <v>33886578</v>
      </c>
      <c r="J304" s="48">
        <f aca="true" t="shared" si="19" ref="J304:M307">SUM(J16,J28,J40,J48,J56,J72,J92,J108,J116,J124,J164,J184,J220,J244,J284,J296,J156)</f>
        <v>22241724</v>
      </c>
      <c r="K304" s="48">
        <f t="shared" si="19"/>
        <v>10763829</v>
      </c>
      <c r="L304" s="48">
        <f t="shared" si="19"/>
        <v>881025</v>
      </c>
      <c r="M304" s="48">
        <f t="shared" si="19"/>
        <v>4016000</v>
      </c>
      <c r="N304" s="50"/>
    </row>
    <row r="305" spans="1:14" ht="20.25" customHeight="1">
      <c r="A305" s="346"/>
      <c r="B305" s="347"/>
      <c r="C305" s="348"/>
      <c r="D305" s="55" t="s">
        <v>124</v>
      </c>
      <c r="E305" s="48">
        <f>SUM(I305,M305)</f>
        <v>2148592</v>
      </c>
      <c r="F305" s="48">
        <f t="shared" si="18"/>
        <v>0</v>
      </c>
      <c r="G305" s="48">
        <f t="shared" si="18"/>
        <v>0</v>
      </c>
      <c r="H305" s="48">
        <f t="shared" si="18"/>
        <v>0</v>
      </c>
      <c r="I305" s="48">
        <f>SUM(J305:L305)</f>
        <v>478592</v>
      </c>
      <c r="J305" s="48">
        <f t="shared" si="19"/>
        <v>141891</v>
      </c>
      <c r="K305" s="48">
        <f t="shared" si="19"/>
        <v>307701</v>
      </c>
      <c r="L305" s="48">
        <f t="shared" si="19"/>
        <v>29000</v>
      </c>
      <c r="M305" s="48">
        <f t="shared" si="19"/>
        <v>1670000</v>
      </c>
      <c r="N305" s="50"/>
    </row>
    <row r="306" spans="1:14" ht="20.25" customHeight="1">
      <c r="A306" s="346"/>
      <c r="B306" s="347"/>
      <c r="C306" s="348"/>
      <c r="D306" s="55" t="s">
        <v>125</v>
      </c>
      <c r="E306" s="48">
        <f>SUM(I306,M306)</f>
        <v>187623</v>
      </c>
      <c r="F306" s="48">
        <f t="shared" si="18"/>
        <v>0</v>
      </c>
      <c r="G306" s="48">
        <f t="shared" si="18"/>
        <v>0</v>
      </c>
      <c r="H306" s="48">
        <f t="shared" si="18"/>
        <v>0</v>
      </c>
      <c r="I306" s="48">
        <f>SUM(J306:L306)</f>
        <v>117623</v>
      </c>
      <c r="J306" s="48">
        <f t="shared" si="19"/>
        <v>9790</v>
      </c>
      <c r="K306" s="48">
        <f t="shared" si="19"/>
        <v>107833</v>
      </c>
      <c r="L306" s="48">
        <f t="shared" si="19"/>
        <v>0</v>
      </c>
      <c r="M306" s="48">
        <f t="shared" si="19"/>
        <v>70000</v>
      </c>
      <c r="N306" s="50"/>
    </row>
    <row r="307" spans="1:14" ht="20.25" customHeight="1">
      <c r="A307" s="349"/>
      <c r="B307" s="350"/>
      <c r="C307" s="351"/>
      <c r="D307" s="87" t="s">
        <v>127</v>
      </c>
      <c r="E307" s="48">
        <f>SUM(I307,M307)</f>
        <v>39863547</v>
      </c>
      <c r="F307" s="48">
        <f t="shared" si="18"/>
        <v>4093730</v>
      </c>
      <c r="G307" s="48">
        <f t="shared" si="18"/>
        <v>112000</v>
      </c>
      <c r="H307" s="48">
        <f t="shared" si="18"/>
        <v>7000</v>
      </c>
      <c r="I307" s="48">
        <f>SUM(J307:L307)</f>
        <v>34247547</v>
      </c>
      <c r="J307" s="48">
        <f t="shared" si="19"/>
        <v>22373825</v>
      </c>
      <c r="K307" s="48">
        <f t="shared" si="19"/>
        <v>10963697</v>
      </c>
      <c r="L307" s="48">
        <f t="shared" si="19"/>
        <v>910025</v>
      </c>
      <c r="M307" s="48">
        <f t="shared" si="19"/>
        <v>5616000</v>
      </c>
      <c r="N307" s="50"/>
    </row>
    <row r="308" spans="1:14" ht="24.75" customHeight="1" hidden="1">
      <c r="A308" s="88"/>
      <c r="B308" s="88"/>
      <c r="C308" s="89"/>
      <c r="D308" s="89"/>
      <c r="E308" s="89"/>
      <c r="F308" s="89"/>
      <c r="G308" s="89"/>
      <c r="H308" s="89"/>
      <c r="I308" s="89"/>
      <c r="J308" s="89"/>
      <c r="K308" s="89"/>
      <c r="L308" s="89"/>
      <c r="M308" s="89"/>
      <c r="N308" s="50"/>
    </row>
    <row r="309" spans="1:14" ht="12.75" customHeight="1" hidden="1">
      <c r="A309" s="88"/>
      <c r="B309" s="88"/>
      <c r="C309" s="89"/>
      <c r="D309" s="89"/>
      <c r="E309" s="89"/>
      <c r="F309" s="89"/>
      <c r="G309" s="89"/>
      <c r="H309" s="89"/>
      <c r="I309" s="89"/>
      <c r="J309" s="89"/>
      <c r="K309" s="89"/>
      <c r="L309" s="89"/>
      <c r="M309" s="89"/>
      <c r="N309" s="50"/>
    </row>
    <row r="310" spans="1:14" ht="12.75" customHeight="1" hidden="1">
      <c r="A310" s="88"/>
      <c r="B310" s="88"/>
      <c r="C310" s="89"/>
      <c r="D310" s="89"/>
      <c r="E310" s="89"/>
      <c r="F310" s="89"/>
      <c r="G310" s="89"/>
      <c r="H310" s="89"/>
      <c r="I310" s="89"/>
      <c r="J310" s="89"/>
      <c r="K310" s="89"/>
      <c r="L310" s="89"/>
      <c r="M310" s="89"/>
      <c r="N310" s="50"/>
    </row>
    <row r="311" spans="1:14" ht="12.75" customHeight="1" hidden="1">
      <c r="A311" s="88"/>
      <c r="B311" s="88"/>
      <c r="C311" s="89"/>
      <c r="D311" s="89"/>
      <c r="E311" s="89"/>
      <c r="F311" s="89"/>
      <c r="G311" s="89"/>
      <c r="H311" s="89"/>
      <c r="I311" s="89"/>
      <c r="J311" s="89"/>
      <c r="K311" s="89"/>
      <c r="L311" s="89"/>
      <c r="M311" s="89"/>
      <c r="N311" s="50"/>
    </row>
    <row r="312" spans="1:14" ht="12.75" customHeight="1" hidden="1">
      <c r="A312" s="88"/>
      <c r="B312" s="88"/>
      <c r="C312" s="89"/>
      <c r="D312" s="89"/>
      <c r="E312" s="89"/>
      <c r="F312" s="89"/>
      <c r="G312" s="89"/>
      <c r="H312" s="89"/>
      <c r="I312" s="89"/>
      <c r="J312" s="89"/>
      <c r="K312" s="89"/>
      <c r="L312" s="89"/>
      <c r="M312" s="89"/>
      <c r="N312" s="50"/>
    </row>
    <row r="313" spans="1:14" ht="12.75" customHeight="1" hidden="1">
      <c r="A313" s="88"/>
      <c r="B313" s="88"/>
      <c r="C313" s="89"/>
      <c r="D313" s="89"/>
      <c r="E313" s="89"/>
      <c r="F313" s="89"/>
      <c r="G313" s="89"/>
      <c r="H313" s="89"/>
      <c r="I313" s="89"/>
      <c r="J313" s="89"/>
      <c r="K313" s="89"/>
      <c r="L313" s="89"/>
      <c r="M313" s="89"/>
      <c r="N313" s="50"/>
    </row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>
      <c r="E319" s="165"/>
    </row>
    <row r="320" spans="5:13" ht="12.75">
      <c r="E320" s="165"/>
      <c r="F320" s="165"/>
      <c r="G320" s="165"/>
      <c r="H320" s="165"/>
      <c r="I320" s="165"/>
      <c r="J320" s="165"/>
      <c r="K320" s="165"/>
      <c r="L320" s="165"/>
      <c r="M320" s="165"/>
    </row>
    <row r="321" spans="5:6" ht="12.75">
      <c r="E321" s="165"/>
      <c r="F321" s="165"/>
    </row>
    <row r="322" spans="5:13" ht="12.75">
      <c r="E322" s="165"/>
      <c r="F322" s="165"/>
      <c r="G322" s="165"/>
      <c r="H322" s="165"/>
      <c r="I322" s="165"/>
      <c r="J322" s="165"/>
      <c r="K322" s="165"/>
      <c r="L322" s="165"/>
      <c r="M322" s="165"/>
    </row>
    <row r="323" spans="5:13" ht="12.75">
      <c r="E323" s="165"/>
      <c r="F323" s="165"/>
      <c r="G323" s="165"/>
      <c r="H323" s="165"/>
      <c r="I323" s="165"/>
      <c r="J323" s="165"/>
      <c r="K323" s="165"/>
      <c r="L323" s="165"/>
      <c r="M323" s="165"/>
    </row>
  </sheetData>
  <mergeCells count="58">
    <mergeCell ref="A6:M6"/>
    <mergeCell ref="A8:A15"/>
    <mergeCell ref="B8:B15"/>
    <mergeCell ref="C8:D10"/>
    <mergeCell ref="E8:E15"/>
    <mergeCell ref="C11:D11"/>
    <mergeCell ref="C12:D12"/>
    <mergeCell ref="C13:D13"/>
    <mergeCell ref="C14:D14"/>
    <mergeCell ref="C15:D15"/>
    <mergeCell ref="M8:M15"/>
    <mergeCell ref="F9:F15"/>
    <mergeCell ref="G9:G15"/>
    <mergeCell ref="H9:H15"/>
    <mergeCell ref="I9:I15"/>
    <mergeCell ref="J10:J15"/>
    <mergeCell ref="K10:K15"/>
    <mergeCell ref="L10:L15"/>
    <mergeCell ref="C20:C23"/>
    <mergeCell ref="C36:C39"/>
    <mergeCell ref="C48:C49"/>
    <mergeCell ref="C52:C53"/>
    <mergeCell ref="C60:C61"/>
    <mergeCell ref="C64:C65"/>
    <mergeCell ref="C92:C93"/>
    <mergeCell ref="C96:C97"/>
    <mergeCell ref="C100:C101"/>
    <mergeCell ref="C112:C114"/>
    <mergeCell ref="C144:C145"/>
    <mergeCell ref="C148:C149"/>
    <mergeCell ref="C168:C171"/>
    <mergeCell ref="C172:C175"/>
    <mergeCell ref="C176:C179"/>
    <mergeCell ref="C180:C183"/>
    <mergeCell ref="C188:C189"/>
    <mergeCell ref="C196:C197"/>
    <mergeCell ref="C200:C201"/>
    <mergeCell ref="C208:C209"/>
    <mergeCell ref="C204:C207"/>
    <mergeCell ref="C212:C213"/>
    <mergeCell ref="C216:C217"/>
    <mergeCell ref="C220:C221"/>
    <mergeCell ref="C224:C225"/>
    <mergeCell ref="C268:C269"/>
    <mergeCell ref="C228:C229"/>
    <mergeCell ref="C236:C237"/>
    <mergeCell ref="C244:C245"/>
    <mergeCell ref="C248:C249"/>
    <mergeCell ref="C276:C279"/>
    <mergeCell ref="C160:C161"/>
    <mergeCell ref="A304:C307"/>
    <mergeCell ref="C272:C273"/>
    <mergeCell ref="C280:C281"/>
    <mergeCell ref="C284:C285"/>
    <mergeCell ref="C288:C289"/>
    <mergeCell ref="C252:C253"/>
    <mergeCell ref="C256:C257"/>
    <mergeCell ref="C264:C265"/>
  </mergeCells>
  <printOptions/>
  <pageMargins left="0.7874015748031497" right="0.7874015748031497" top="0.5905511811023623" bottom="0.5905511811023623" header="0.11811023622047245" footer="0.5118110236220472"/>
  <pageSetup horizontalDpi="600" verticalDpi="600" orientation="landscape" paperSize="9" scale="86" r:id="rId1"/>
  <headerFooter alignWithMargins="0">
    <oddFooter>&amp;CStrona &amp;P z &amp;N</oddFooter>
  </headerFooter>
  <rowBreaks count="10" manualBreakCount="10">
    <brk id="59" max="12" man="1"/>
    <brk id="83" max="12" man="1"/>
    <brk id="107" max="12" man="1"/>
    <brk id="131" max="12" man="1"/>
    <brk id="155" max="12" man="1"/>
    <brk id="183" max="12" man="1"/>
    <brk id="211" max="12" man="1"/>
    <brk id="239" max="12" man="1"/>
    <brk id="263" max="12" man="1"/>
    <brk id="287" max="12" man="1"/>
  </rowBreaks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E2" sqref="E2"/>
    </sheetView>
  </sheetViews>
  <sheetFormatPr defaultColWidth="9.140625" defaultRowHeight="12.75"/>
  <cols>
    <col min="1" max="1" width="6.00390625" style="194" customWidth="1"/>
    <col min="2" max="2" width="8.7109375" style="194" customWidth="1"/>
    <col min="3" max="3" width="6.00390625" style="194" customWidth="1"/>
    <col min="4" max="4" width="45.57421875" style="194" customWidth="1"/>
    <col min="5" max="6" width="13.8515625" style="194" customWidth="1"/>
    <col min="7" max="16384" width="9.140625" style="194" customWidth="1"/>
  </cols>
  <sheetData>
    <row r="1" spans="1:6" s="23" customFormat="1" ht="12.75">
      <c r="A1" s="31"/>
      <c r="B1" s="31"/>
      <c r="C1" s="32"/>
      <c r="D1" s="32"/>
      <c r="E1" s="33" t="s">
        <v>281</v>
      </c>
      <c r="F1" s="33"/>
    </row>
    <row r="2" spans="1:7" s="23" customFormat="1" ht="12.75">
      <c r="A2" s="31"/>
      <c r="B2" s="31"/>
      <c r="C2" s="35"/>
      <c r="D2" s="32"/>
      <c r="E2" s="274" t="s">
        <v>424</v>
      </c>
      <c r="F2" s="274"/>
      <c r="G2" s="274"/>
    </row>
    <row r="3" spans="1:7" s="23" customFormat="1" ht="12.75">
      <c r="A3" s="31"/>
      <c r="B3" s="31"/>
      <c r="C3" s="35"/>
      <c r="D3" s="32"/>
      <c r="E3" s="274" t="s">
        <v>243</v>
      </c>
      <c r="F3" s="274"/>
      <c r="G3" s="274"/>
    </row>
    <row r="4" spans="1:7" s="23" customFormat="1" ht="12.75">
      <c r="A4" s="31"/>
      <c r="B4" s="31"/>
      <c r="C4" s="35"/>
      <c r="D4" s="32"/>
      <c r="E4" s="274" t="s">
        <v>412</v>
      </c>
      <c r="F4" s="274"/>
      <c r="G4" s="274"/>
    </row>
    <row r="5" spans="1:6" ht="6" customHeight="1">
      <c r="A5" s="391"/>
      <c r="B5" s="391"/>
      <c r="C5" s="391"/>
      <c r="D5" s="391"/>
      <c r="E5" s="391"/>
      <c r="F5" s="391"/>
    </row>
    <row r="6" spans="1:6" ht="26.25" customHeight="1">
      <c r="A6" s="395" t="s">
        <v>245</v>
      </c>
      <c r="B6" s="395"/>
      <c r="C6" s="395"/>
      <c r="D6" s="395"/>
      <c r="E6" s="395"/>
      <c r="F6" s="395"/>
    </row>
    <row r="7" spans="1:6" ht="20.25" customHeight="1">
      <c r="A7" s="396" t="s">
        <v>246</v>
      </c>
      <c r="B7" s="396"/>
      <c r="C7" s="396"/>
      <c r="D7" s="396"/>
      <c r="E7" s="396"/>
      <c r="F7" s="396"/>
    </row>
    <row r="8" spans="1:6" ht="23.25" customHeight="1">
      <c r="A8" s="397" t="s">
        <v>247</v>
      </c>
      <c r="B8" s="398"/>
      <c r="C8" s="399"/>
      <c r="D8" s="400" t="s">
        <v>248</v>
      </c>
      <c r="E8" s="400" t="s">
        <v>249</v>
      </c>
      <c r="F8" s="400" t="s">
        <v>244</v>
      </c>
    </row>
    <row r="9" spans="1:6" ht="14.25" customHeight="1">
      <c r="A9" s="195" t="s">
        <v>1</v>
      </c>
      <c r="B9" s="195" t="s">
        <v>2</v>
      </c>
      <c r="C9" s="196" t="s">
        <v>3</v>
      </c>
      <c r="D9" s="400"/>
      <c r="E9" s="400"/>
      <c r="F9" s="400"/>
    </row>
    <row r="10" spans="1:6" s="198" customFormat="1" ht="12" customHeight="1">
      <c r="A10" s="197">
        <v>1</v>
      </c>
      <c r="B10" s="197">
        <v>2</v>
      </c>
      <c r="C10" s="197">
        <v>3</v>
      </c>
      <c r="D10" s="197">
        <v>4</v>
      </c>
      <c r="E10" s="197">
        <v>5</v>
      </c>
      <c r="F10" s="197">
        <v>6</v>
      </c>
    </row>
    <row r="11" spans="1:6" s="193" customFormat="1" ht="27.75" customHeight="1">
      <c r="A11" s="218">
        <v>600</v>
      </c>
      <c r="B11" s="219">
        <v>60014</v>
      </c>
      <c r="C11" s="219">
        <v>6300</v>
      </c>
      <c r="D11" s="220" t="s">
        <v>250</v>
      </c>
      <c r="E11" s="221">
        <v>200000</v>
      </c>
      <c r="F11" s="222"/>
    </row>
    <row r="12" spans="1:6" s="193" customFormat="1" ht="21" customHeight="1">
      <c r="A12" s="223">
        <v>600</v>
      </c>
      <c r="B12" s="224">
        <v>60014</v>
      </c>
      <c r="C12" s="224">
        <v>6300</v>
      </c>
      <c r="D12" s="225" t="s">
        <v>251</v>
      </c>
      <c r="E12" s="226">
        <v>250000</v>
      </c>
      <c r="F12" s="227"/>
    </row>
    <row r="13" spans="1:6" s="193" customFormat="1" ht="21" customHeight="1">
      <c r="A13" s="223">
        <v>600</v>
      </c>
      <c r="B13" s="224">
        <v>60014</v>
      </c>
      <c r="C13" s="224">
        <v>6300</v>
      </c>
      <c r="D13" s="225" t="s">
        <v>252</v>
      </c>
      <c r="E13" s="226">
        <v>250000</v>
      </c>
      <c r="F13" s="227"/>
    </row>
    <row r="14" spans="1:6" s="193" customFormat="1" ht="21" customHeight="1">
      <c r="A14" s="223">
        <v>600</v>
      </c>
      <c r="B14" s="224">
        <v>60014</v>
      </c>
      <c r="C14" s="224">
        <v>6300</v>
      </c>
      <c r="D14" s="257" t="s">
        <v>290</v>
      </c>
      <c r="E14" s="226">
        <v>20000</v>
      </c>
      <c r="F14" s="227"/>
    </row>
    <row r="15" spans="1:6" s="193" customFormat="1" ht="43.5" customHeight="1">
      <c r="A15" s="223">
        <v>750</v>
      </c>
      <c r="B15" s="224">
        <v>75020</v>
      </c>
      <c r="C15" s="224">
        <v>2710</v>
      </c>
      <c r="D15" s="228" t="s">
        <v>253</v>
      </c>
      <c r="E15" s="226">
        <v>20500</v>
      </c>
      <c r="F15" s="227"/>
    </row>
    <row r="16" spans="1:6" ht="27" customHeight="1">
      <c r="A16" s="223">
        <v>754</v>
      </c>
      <c r="B16" s="224">
        <v>75405</v>
      </c>
      <c r="C16" s="224">
        <v>6170</v>
      </c>
      <c r="D16" s="228" t="s">
        <v>254</v>
      </c>
      <c r="E16" s="226">
        <v>10000</v>
      </c>
      <c r="F16" s="227"/>
    </row>
    <row r="17" spans="1:6" ht="27" customHeight="1">
      <c r="A17" s="223">
        <v>754</v>
      </c>
      <c r="B17" s="224">
        <v>75411</v>
      </c>
      <c r="C17" s="224">
        <v>2710</v>
      </c>
      <c r="D17" s="228" t="s">
        <v>255</v>
      </c>
      <c r="E17" s="226">
        <v>10000</v>
      </c>
      <c r="F17" s="227"/>
    </row>
    <row r="18" spans="1:6" ht="54.75" customHeight="1">
      <c r="A18" s="223">
        <v>803</v>
      </c>
      <c r="B18" s="224">
        <v>80309</v>
      </c>
      <c r="C18" s="229" t="s">
        <v>286</v>
      </c>
      <c r="D18" s="217" t="s">
        <v>236</v>
      </c>
      <c r="E18" s="226">
        <v>56431</v>
      </c>
      <c r="F18" s="227"/>
    </row>
    <row r="19" spans="1:6" ht="54.75" customHeight="1">
      <c r="A19" s="223">
        <v>803</v>
      </c>
      <c r="B19" s="224">
        <v>80309</v>
      </c>
      <c r="C19" s="229" t="s">
        <v>287</v>
      </c>
      <c r="D19" s="217" t="s">
        <v>236</v>
      </c>
      <c r="E19" s="226">
        <v>18810</v>
      </c>
      <c r="F19" s="226"/>
    </row>
    <row r="20" spans="1:6" ht="53.25" customHeight="1">
      <c r="A20" s="223">
        <v>851</v>
      </c>
      <c r="B20" s="224">
        <v>85111</v>
      </c>
      <c r="C20" s="229" t="s">
        <v>321</v>
      </c>
      <c r="D20" s="258" t="s">
        <v>322</v>
      </c>
      <c r="E20" s="226">
        <v>5000</v>
      </c>
      <c r="F20" s="226"/>
    </row>
    <row r="21" spans="1:6" ht="53.25" customHeight="1">
      <c r="A21" s="223">
        <v>851</v>
      </c>
      <c r="B21" s="224">
        <v>85111</v>
      </c>
      <c r="C21" s="229" t="s">
        <v>321</v>
      </c>
      <c r="D21" s="258" t="s">
        <v>371</v>
      </c>
      <c r="E21" s="226">
        <v>10000</v>
      </c>
      <c r="F21" s="226"/>
    </row>
    <row r="22" spans="1:6" ht="53.25" customHeight="1">
      <c r="A22" s="223">
        <v>851</v>
      </c>
      <c r="B22" s="224">
        <v>85111</v>
      </c>
      <c r="C22" s="229" t="s">
        <v>321</v>
      </c>
      <c r="D22" s="258" t="s">
        <v>323</v>
      </c>
      <c r="E22" s="226">
        <v>7000</v>
      </c>
      <c r="F22" s="226"/>
    </row>
    <row r="23" spans="1:6" ht="29.25" customHeight="1">
      <c r="A23" s="230">
        <v>852</v>
      </c>
      <c r="B23" s="230">
        <v>85201</v>
      </c>
      <c r="C23" s="230">
        <v>2320</v>
      </c>
      <c r="D23" s="231" t="s">
        <v>256</v>
      </c>
      <c r="E23" s="232">
        <v>481450</v>
      </c>
      <c r="F23" s="232">
        <v>78200</v>
      </c>
    </row>
    <row r="24" spans="1:6" ht="30.75" customHeight="1">
      <c r="A24" s="230">
        <v>852</v>
      </c>
      <c r="B24" s="230">
        <v>85204</v>
      </c>
      <c r="C24" s="230">
        <v>2320</v>
      </c>
      <c r="D24" s="233" t="s">
        <v>257</v>
      </c>
      <c r="E24" s="232">
        <v>81400</v>
      </c>
      <c r="F24" s="232">
        <v>47194</v>
      </c>
    </row>
    <row r="25" spans="1:6" ht="42" customHeight="1">
      <c r="A25" s="230">
        <v>853</v>
      </c>
      <c r="B25" s="230">
        <v>85311</v>
      </c>
      <c r="C25" s="230">
        <v>2710</v>
      </c>
      <c r="D25" s="233" t="s">
        <v>258</v>
      </c>
      <c r="E25" s="232">
        <v>72131</v>
      </c>
      <c r="F25" s="232"/>
    </row>
    <row r="26" spans="1:6" ht="42" customHeight="1">
      <c r="A26" s="230">
        <v>853</v>
      </c>
      <c r="B26" s="230">
        <v>85311</v>
      </c>
      <c r="C26" s="230">
        <v>2580</v>
      </c>
      <c r="D26" s="233" t="s">
        <v>258</v>
      </c>
      <c r="E26" s="232"/>
      <c r="F26" s="232">
        <v>72131</v>
      </c>
    </row>
    <row r="27" spans="1:6" ht="28.5" customHeight="1">
      <c r="A27" s="230">
        <v>854</v>
      </c>
      <c r="B27" s="230">
        <v>85406</v>
      </c>
      <c r="C27" s="230">
        <v>2320</v>
      </c>
      <c r="D27" s="233" t="s">
        <v>259</v>
      </c>
      <c r="E27" s="232"/>
      <c r="F27" s="232">
        <v>18000</v>
      </c>
    </row>
    <row r="28" spans="1:6" ht="53.25" customHeight="1">
      <c r="A28" s="230">
        <v>854</v>
      </c>
      <c r="B28" s="230">
        <v>85415</v>
      </c>
      <c r="C28" s="229" t="s">
        <v>288</v>
      </c>
      <c r="D28" s="217" t="s">
        <v>236</v>
      </c>
      <c r="E28" s="232">
        <v>325419</v>
      </c>
      <c r="F28" s="232"/>
    </row>
    <row r="29" spans="1:6" ht="53.25" customHeight="1">
      <c r="A29" s="230">
        <v>854</v>
      </c>
      <c r="B29" s="230">
        <v>85415</v>
      </c>
      <c r="C29" s="229" t="s">
        <v>287</v>
      </c>
      <c r="D29" s="217" t="s">
        <v>236</v>
      </c>
      <c r="E29" s="232">
        <v>152787</v>
      </c>
      <c r="F29" s="232"/>
    </row>
    <row r="30" spans="1:6" ht="18" customHeight="1">
      <c r="A30" s="230">
        <v>854</v>
      </c>
      <c r="B30" s="230">
        <v>85417</v>
      </c>
      <c r="C30" s="230">
        <v>2310</v>
      </c>
      <c r="D30" s="234" t="s">
        <v>260</v>
      </c>
      <c r="E30" s="232"/>
      <c r="F30" s="232">
        <v>2100</v>
      </c>
    </row>
    <row r="31" spans="1:6" ht="18" customHeight="1">
      <c r="A31" s="230">
        <v>921</v>
      </c>
      <c r="B31" s="230">
        <v>92116</v>
      </c>
      <c r="C31" s="230">
        <v>2310</v>
      </c>
      <c r="D31" s="233" t="s">
        <v>261</v>
      </c>
      <c r="E31" s="232"/>
      <c r="F31" s="232">
        <v>15000</v>
      </c>
    </row>
    <row r="32" spans="1:6" ht="30.75" customHeight="1">
      <c r="A32" s="235">
        <v>926</v>
      </c>
      <c r="B32" s="235">
        <v>92695</v>
      </c>
      <c r="C32" s="235">
        <v>2310</v>
      </c>
      <c r="D32" s="236" t="s">
        <v>319</v>
      </c>
      <c r="E32" s="237"/>
      <c r="F32" s="237">
        <v>3000</v>
      </c>
    </row>
    <row r="33" spans="1:6" ht="42" customHeight="1">
      <c r="A33" s="392" t="s">
        <v>262</v>
      </c>
      <c r="B33" s="393"/>
      <c r="C33" s="393"/>
      <c r="D33" s="394"/>
      <c r="E33" s="200">
        <f>SUM(E11:E32)</f>
        <v>1970928</v>
      </c>
      <c r="F33" s="200">
        <f>SUM(F11:F32)</f>
        <v>235625</v>
      </c>
    </row>
    <row r="34" ht="27" customHeight="1"/>
    <row r="35" ht="36.75" customHeight="1"/>
    <row r="36" ht="21" customHeight="1"/>
    <row r="37" ht="12" customHeight="1"/>
    <row r="38" s="198" customFormat="1" ht="44.25" customHeight="1"/>
    <row r="39" s="193" customFormat="1" ht="68.25" customHeight="1"/>
    <row r="40" ht="67.5" customHeight="1"/>
    <row r="41" ht="30.75" customHeight="1"/>
    <row r="42" ht="38.25" customHeight="1"/>
    <row r="43" ht="64.5" customHeight="1"/>
    <row r="44" ht="33.75" customHeight="1"/>
    <row r="45" ht="14.25" customHeight="1"/>
    <row r="46" ht="31.5" customHeight="1"/>
    <row r="47" s="193" customFormat="1" ht="15.75"/>
    <row r="48" ht="19.5" customHeight="1"/>
    <row r="49" ht="19.5" customHeight="1"/>
    <row r="50" ht="19.5" customHeight="1"/>
  </sheetData>
  <mergeCells count="8">
    <mergeCell ref="A5:F5"/>
    <mergeCell ref="A33:D33"/>
    <mergeCell ref="A6:F6"/>
    <mergeCell ref="A7:F7"/>
    <mergeCell ref="A8:C8"/>
    <mergeCell ref="D8:D9"/>
    <mergeCell ref="E8:E9"/>
    <mergeCell ref="F8:F9"/>
  </mergeCells>
  <printOptions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K2" sqref="K2"/>
    </sheetView>
  </sheetViews>
  <sheetFormatPr defaultColWidth="9.140625" defaultRowHeight="12.75"/>
  <cols>
    <col min="1" max="1" width="3.7109375" style="0" customWidth="1"/>
    <col min="2" max="2" width="5.8515625" style="0" customWidth="1"/>
    <col min="3" max="3" width="6.7109375" style="0" customWidth="1"/>
    <col min="4" max="4" width="5.421875" style="0" customWidth="1"/>
    <col min="5" max="5" width="9.7109375" style="171" hidden="1" customWidth="1"/>
    <col min="6" max="6" width="39.8515625" style="4" customWidth="1"/>
    <col min="7" max="7" width="0.42578125" style="0" hidden="1" customWidth="1"/>
    <col min="8" max="9" width="9.140625" style="0" hidden="1" customWidth="1"/>
    <col min="10" max="13" width="8.8515625" style="0" customWidth="1"/>
  </cols>
  <sheetData>
    <row r="1" spans="6:13" ht="12" customHeight="1">
      <c r="F1" s="401"/>
      <c r="G1" s="401"/>
      <c r="H1" s="401"/>
      <c r="K1" s="33" t="s">
        <v>320</v>
      </c>
      <c r="L1" s="33"/>
      <c r="M1" s="23"/>
    </row>
    <row r="2" spans="6:13" ht="12" customHeight="1">
      <c r="F2" s="401"/>
      <c r="G2" s="401"/>
      <c r="H2" s="401"/>
      <c r="K2" s="274" t="s">
        <v>424</v>
      </c>
      <c r="L2" s="274"/>
      <c r="M2" s="274"/>
    </row>
    <row r="3" spans="6:13" ht="12" customHeight="1">
      <c r="F3" s="401"/>
      <c r="G3" s="401"/>
      <c r="H3" s="401"/>
      <c r="K3" s="274" t="s">
        <v>243</v>
      </c>
      <c r="L3" s="274"/>
      <c r="M3" s="274"/>
    </row>
    <row r="4" spans="6:13" ht="12" customHeight="1">
      <c r="F4" s="401"/>
      <c r="G4" s="401"/>
      <c r="H4" s="401"/>
      <c r="K4" s="274" t="s">
        <v>412</v>
      </c>
      <c r="L4" s="274"/>
      <c r="M4" s="274"/>
    </row>
    <row r="5" ht="12" customHeight="1">
      <c r="F5"/>
    </row>
    <row r="6" spans="1:13" ht="18">
      <c r="A6" s="402" t="s">
        <v>294</v>
      </c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</row>
    <row r="8" spans="1:13" s="178" customFormat="1" ht="21.75" customHeight="1">
      <c r="A8" s="238" t="s">
        <v>226</v>
      </c>
      <c r="B8" s="175" t="s">
        <v>1</v>
      </c>
      <c r="C8" s="175" t="s">
        <v>105</v>
      </c>
      <c r="D8" s="175" t="s">
        <v>3</v>
      </c>
      <c r="E8" s="174"/>
      <c r="F8" s="175" t="s">
        <v>295</v>
      </c>
      <c r="G8" s="176"/>
      <c r="H8" s="176"/>
      <c r="I8" s="176"/>
      <c r="J8" s="177" t="s">
        <v>229</v>
      </c>
      <c r="K8" s="177" t="s">
        <v>230</v>
      </c>
      <c r="L8" s="177" t="s">
        <v>231</v>
      </c>
      <c r="M8" s="177" t="s">
        <v>232</v>
      </c>
    </row>
    <row r="9" spans="1:13" ht="25.5">
      <c r="A9" s="239">
        <v>1</v>
      </c>
      <c r="B9" s="239">
        <v>754</v>
      </c>
      <c r="C9" s="239">
        <v>75404</v>
      </c>
      <c r="D9" s="239">
        <v>6170</v>
      </c>
      <c r="E9" s="240"/>
      <c r="F9" s="241" t="s">
        <v>296</v>
      </c>
      <c r="G9" s="242"/>
      <c r="H9" s="242"/>
      <c r="I9" s="242"/>
      <c r="J9" s="243">
        <v>20000</v>
      </c>
      <c r="K9" s="243"/>
      <c r="L9" s="243"/>
      <c r="M9" s="243">
        <f aca="true" t="shared" si="0" ref="M9:M33">J9+K9-L9</f>
        <v>20000</v>
      </c>
    </row>
    <row r="10" spans="1:13" ht="25.5">
      <c r="A10" s="244">
        <v>2</v>
      </c>
      <c r="B10" s="244">
        <v>754</v>
      </c>
      <c r="C10" s="244">
        <v>75404</v>
      </c>
      <c r="D10" s="244">
        <v>6170</v>
      </c>
      <c r="E10" s="245"/>
      <c r="F10" s="246" t="s">
        <v>423</v>
      </c>
      <c r="G10" s="247"/>
      <c r="H10" s="247"/>
      <c r="I10" s="247"/>
      <c r="J10" s="245"/>
      <c r="K10" s="245">
        <v>5000</v>
      </c>
      <c r="L10" s="245"/>
      <c r="M10" s="248">
        <f>J10+K10-L10</f>
        <v>5000</v>
      </c>
    </row>
    <row r="11" spans="1:13" ht="25.5">
      <c r="A11" s="244">
        <v>3</v>
      </c>
      <c r="B11" s="244">
        <v>801</v>
      </c>
      <c r="C11" s="244">
        <v>80130</v>
      </c>
      <c r="D11" s="244">
        <v>2540</v>
      </c>
      <c r="E11" s="245"/>
      <c r="F11" s="246" t="s">
        <v>297</v>
      </c>
      <c r="G11" s="247"/>
      <c r="H11" s="247"/>
      <c r="I11" s="247"/>
      <c r="J11" s="245">
        <v>247000</v>
      </c>
      <c r="K11" s="245"/>
      <c r="L11" s="245"/>
      <c r="M11" s="248">
        <f t="shared" si="0"/>
        <v>247000</v>
      </c>
    </row>
    <row r="12" spans="1:13" ht="38.25">
      <c r="A12" s="244">
        <v>4</v>
      </c>
      <c r="B12" s="244">
        <v>801</v>
      </c>
      <c r="C12" s="244">
        <v>80130</v>
      </c>
      <c r="D12" s="244">
        <v>2540</v>
      </c>
      <c r="E12" s="245"/>
      <c r="F12" s="246" t="s">
        <v>298</v>
      </c>
      <c r="G12" s="247"/>
      <c r="H12" s="247"/>
      <c r="I12" s="247"/>
      <c r="J12" s="245">
        <v>95000</v>
      </c>
      <c r="K12" s="245"/>
      <c r="L12" s="245"/>
      <c r="M12" s="248">
        <f t="shared" si="0"/>
        <v>95000</v>
      </c>
    </row>
    <row r="13" spans="1:13" ht="25.5">
      <c r="A13" s="244">
        <v>5</v>
      </c>
      <c r="B13" s="244">
        <v>851</v>
      </c>
      <c r="C13" s="244">
        <v>85111</v>
      </c>
      <c r="D13" s="244">
        <v>6220</v>
      </c>
      <c r="E13" s="245"/>
      <c r="F13" s="246" t="s">
        <v>299</v>
      </c>
      <c r="G13" s="247"/>
      <c r="H13" s="247"/>
      <c r="I13" s="247"/>
      <c r="J13" s="245">
        <v>3400</v>
      </c>
      <c r="K13" s="245"/>
      <c r="L13" s="245"/>
      <c r="M13" s="248">
        <f t="shared" si="0"/>
        <v>3400</v>
      </c>
    </row>
    <row r="14" spans="1:13" ht="25.5">
      <c r="A14" s="244">
        <v>6</v>
      </c>
      <c r="B14" s="244">
        <v>851</v>
      </c>
      <c r="C14" s="244">
        <v>85111</v>
      </c>
      <c r="D14" s="244">
        <v>6220</v>
      </c>
      <c r="E14" s="245"/>
      <c r="F14" s="246" t="s">
        <v>300</v>
      </c>
      <c r="G14" s="247"/>
      <c r="H14" s="247"/>
      <c r="I14" s="247"/>
      <c r="J14" s="245">
        <v>100000</v>
      </c>
      <c r="K14" s="245">
        <f>5000+7000+10000</f>
        <v>22000</v>
      </c>
      <c r="L14" s="245"/>
      <c r="M14" s="248">
        <f t="shared" si="0"/>
        <v>122000</v>
      </c>
    </row>
    <row r="15" spans="1:13" ht="38.25">
      <c r="A15" s="244">
        <v>7</v>
      </c>
      <c r="B15" s="244">
        <v>852</v>
      </c>
      <c r="C15" s="244">
        <v>85201</v>
      </c>
      <c r="D15" s="244">
        <v>2320</v>
      </c>
      <c r="E15" s="245"/>
      <c r="F15" s="246" t="s">
        <v>301</v>
      </c>
      <c r="G15" s="247"/>
      <c r="H15" s="247"/>
      <c r="I15" s="247"/>
      <c r="J15" s="245">
        <v>78200</v>
      </c>
      <c r="K15" s="245"/>
      <c r="L15" s="245"/>
      <c r="M15" s="248">
        <f t="shared" si="0"/>
        <v>78200</v>
      </c>
    </row>
    <row r="16" spans="1:13" ht="25.5">
      <c r="A16" s="244">
        <v>8</v>
      </c>
      <c r="B16" s="244">
        <v>852</v>
      </c>
      <c r="C16" s="244">
        <v>85204</v>
      </c>
      <c r="D16" s="244">
        <v>2320</v>
      </c>
      <c r="E16" s="245"/>
      <c r="F16" s="246" t="s">
        <v>302</v>
      </c>
      <c r="G16" s="247"/>
      <c r="H16" s="247"/>
      <c r="I16" s="247"/>
      <c r="J16" s="245">
        <v>47194</v>
      </c>
      <c r="K16" s="245"/>
      <c r="L16" s="245"/>
      <c r="M16" s="248">
        <f t="shared" si="0"/>
        <v>47194</v>
      </c>
    </row>
    <row r="17" spans="1:13" ht="25.5">
      <c r="A17" s="244">
        <v>9</v>
      </c>
      <c r="B17" s="244">
        <v>853</v>
      </c>
      <c r="C17" s="244">
        <v>85311</v>
      </c>
      <c r="D17" s="244">
        <v>2580</v>
      </c>
      <c r="E17" s="245"/>
      <c r="F17" s="246" t="s">
        <v>303</v>
      </c>
      <c r="G17" s="247"/>
      <c r="H17" s="247"/>
      <c r="I17" s="247"/>
      <c r="J17" s="245">
        <v>72131</v>
      </c>
      <c r="K17" s="245"/>
      <c r="L17" s="245"/>
      <c r="M17" s="248">
        <f t="shared" si="0"/>
        <v>72131</v>
      </c>
    </row>
    <row r="18" spans="1:13" ht="44.25" customHeight="1">
      <c r="A18" s="244">
        <v>10</v>
      </c>
      <c r="B18" s="244">
        <v>854</v>
      </c>
      <c r="C18" s="244">
        <v>85406</v>
      </c>
      <c r="D18" s="244">
        <v>2320</v>
      </c>
      <c r="E18" s="245"/>
      <c r="F18" s="246" t="s">
        <v>304</v>
      </c>
      <c r="G18" s="247"/>
      <c r="H18" s="247"/>
      <c r="I18" s="247"/>
      <c r="J18" s="245">
        <v>18000</v>
      </c>
      <c r="K18" s="245"/>
      <c r="L18" s="245"/>
      <c r="M18" s="248">
        <f t="shared" si="0"/>
        <v>18000</v>
      </c>
    </row>
    <row r="19" spans="1:13" ht="25.5">
      <c r="A19" s="244">
        <v>11</v>
      </c>
      <c r="B19" s="244">
        <v>854</v>
      </c>
      <c r="C19" s="244">
        <v>85410</v>
      </c>
      <c r="D19" s="244">
        <v>2540</v>
      </c>
      <c r="E19" s="245"/>
      <c r="F19" s="246" t="s">
        <v>305</v>
      </c>
      <c r="G19" s="247"/>
      <c r="H19" s="247"/>
      <c r="I19" s="247"/>
      <c r="J19" s="245">
        <v>160000</v>
      </c>
      <c r="K19" s="245"/>
      <c r="L19" s="245"/>
      <c r="M19" s="248">
        <f t="shared" si="0"/>
        <v>160000</v>
      </c>
    </row>
    <row r="20" spans="1:13" ht="38.25">
      <c r="A20" s="244">
        <v>12</v>
      </c>
      <c r="B20" s="244">
        <v>854</v>
      </c>
      <c r="C20" s="244">
        <v>85412</v>
      </c>
      <c r="D20" s="244">
        <v>2820</v>
      </c>
      <c r="E20" s="249"/>
      <c r="F20" s="246" t="s">
        <v>306</v>
      </c>
      <c r="G20" s="247"/>
      <c r="H20" s="247"/>
      <c r="I20" s="247"/>
      <c r="J20" s="249">
        <v>5000</v>
      </c>
      <c r="K20" s="249"/>
      <c r="L20" s="249"/>
      <c r="M20" s="248">
        <f t="shared" si="0"/>
        <v>5000</v>
      </c>
    </row>
    <row r="21" spans="1:13" ht="25.5">
      <c r="A21" s="244">
        <v>13</v>
      </c>
      <c r="B21" s="244">
        <v>854</v>
      </c>
      <c r="C21" s="244">
        <v>85417</v>
      </c>
      <c r="D21" s="244">
        <v>2310</v>
      </c>
      <c r="E21" s="249"/>
      <c r="F21" s="246" t="s">
        <v>307</v>
      </c>
      <c r="G21" s="247"/>
      <c r="H21" s="247"/>
      <c r="I21" s="247"/>
      <c r="J21" s="249">
        <v>2100</v>
      </c>
      <c r="K21" s="249"/>
      <c r="L21" s="249"/>
      <c r="M21" s="248">
        <f t="shared" si="0"/>
        <v>2100</v>
      </c>
    </row>
    <row r="22" spans="1:13" ht="63.75">
      <c r="A22" s="244">
        <v>14</v>
      </c>
      <c r="B22" s="244">
        <v>921</v>
      </c>
      <c r="C22" s="244">
        <v>92105</v>
      </c>
      <c r="D22" s="244">
        <v>2820</v>
      </c>
      <c r="E22" s="245"/>
      <c r="F22" s="246" t="s">
        <v>308</v>
      </c>
      <c r="G22" s="247"/>
      <c r="H22" s="247"/>
      <c r="I22" s="247"/>
      <c r="J22" s="245">
        <v>2000</v>
      </c>
      <c r="K22" s="245"/>
      <c r="L22" s="245"/>
      <c r="M22" s="248">
        <f t="shared" si="0"/>
        <v>2000</v>
      </c>
    </row>
    <row r="23" spans="1:13" ht="38.25">
      <c r="A23" s="244">
        <v>15</v>
      </c>
      <c r="B23" s="244">
        <v>921</v>
      </c>
      <c r="C23" s="244">
        <v>92105</v>
      </c>
      <c r="D23" s="244">
        <v>2820</v>
      </c>
      <c r="E23" s="245"/>
      <c r="F23" s="246" t="s">
        <v>324</v>
      </c>
      <c r="G23" s="247"/>
      <c r="H23" s="247"/>
      <c r="I23" s="247"/>
      <c r="J23" s="245"/>
      <c r="K23" s="245">
        <v>2000</v>
      </c>
      <c r="L23" s="245"/>
      <c r="M23" s="248">
        <f>J23+K23-L23</f>
        <v>2000</v>
      </c>
    </row>
    <row r="24" spans="1:13" ht="63.75">
      <c r="A24" s="244">
        <v>16</v>
      </c>
      <c r="B24" s="244">
        <v>921</v>
      </c>
      <c r="C24" s="244">
        <v>92105</v>
      </c>
      <c r="D24" s="244">
        <v>2830</v>
      </c>
      <c r="E24" s="245"/>
      <c r="F24" s="246" t="s">
        <v>309</v>
      </c>
      <c r="G24" s="247"/>
      <c r="H24" s="247"/>
      <c r="I24" s="247"/>
      <c r="J24" s="245">
        <v>2500</v>
      </c>
      <c r="K24" s="245"/>
      <c r="L24" s="245"/>
      <c r="M24" s="248">
        <f t="shared" si="0"/>
        <v>2500</v>
      </c>
    </row>
    <row r="25" spans="1:13" ht="25.5">
      <c r="A25" s="244">
        <v>17</v>
      </c>
      <c r="B25" s="244">
        <v>921</v>
      </c>
      <c r="C25" s="244">
        <v>92105</v>
      </c>
      <c r="D25" s="244">
        <v>2830</v>
      </c>
      <c r="E25" s="245"/>
      <c r="F25" s="246" t="s">
        <v>310</v>
      </c>
      <c r="G25" s="247"/>
      <c r="H25" s="247"/>
      <c r="I25" s="247"/>
      <c r="J25" s="245">
        <v>1500</v>
      </c>
      <c r="K25" s="245"/>
      <c r="L25" s="245"/>
      <c r="M25" s="248">
        <f t="shared" si="0"/>
        <v>1500</v>
      </c>
    </row>
    <row r="26" spans="1:13" ht="25.5">
      <c r="A26" s="244">
        <v>18</v>
      </c>
      <c r="B26" s="244">
        <v>921</v>
      </c>
      <c r="C26" s="244">
        <v>92105</v>
      </c>
      <c r="D26" s="244">
        <v>2830</v>
      </c>
      <c r="E26" s="245"/>
      <c r="F26" s="246" t="s">
        <v>311</v>
      </c>
      <c r="G26" s="247"/>
      <c r="H26" s="247"/>
      <c r="I26" s="247"/>
      <c r="J26" s="245">
        <v>1500</v>
      </c>
      <c r="K26" s="245"/>
      <c r="L26" s="245"/>
      <c r="M26" s="248">
        <f t="shared" si="0"/>
        <v>1500</v>
      </c>
    </row>
    <row r="27" spans="1:13" ht="12.75">
      <c r="A27" s="244">
        <v>19</v>
      </c>
      <c r="B27" s="244">
        <v>921</v>
      </c>
      <c r="C27" s="244">
        <v>92116</v>
      </c>
      <c r="D27" s="244">
        <v>2310</v>
      </c>
      <c r="E27" s="245"/>
      <c r="F27" s="246" t="s">
        <v>312</v>
      </c>
      <c r="G27" s="247"/>
      <c r="H27" s="247"/>
      <c r="I27" s="247"/>
      <c r="J27" s="245">
        <v>15000</v>
      </c>
      <c r="K27" s="245"/>
      <c r="L27" s="245"/>
      <c r="M27" s="248">
        <f t="shared" si="0"/>
        <v>15000</v>
      </c>
    </row>
    <row r="28" spans="1:13" ht="25.5">
      <c r="A28" s="244">
        <v>20</v>
      </c>
      <c r="B28" s="244">
        <v>926</v>
      </c>
      <c r="C28" s="244">
        <v>92695</v>
      </c>
      <c r="D28" s="244">
        <v>2310</v>
      </c>
      <c r="E28" s="245"/>
      <c r="F28" s="246" t="s">
        <v>318</v>
      </c>
      <c r="G28" s="247"/>
      <c r="H28" s="247"/>
      <c r="I28" s="247"/>
      <c r="J28" s="245">
        <v>3000</v>
      </c>
      <c r="K28" s="245"/>
      <c r="L28" s="245"/>
      <c r="M28" s="248">
        <f>J28+K28-L28</f>
        <v>3000</v>
      </c>
    </row>
    <row r="29" spans="1:13" ht="63.75">
      <c r="A29" s="244">
        <v>21</v>
      </c>
      <c r="B29" s="244">
        <v>926</v>
      </c>
      <c r="C29" s="244">
        <v>92695</v>
      </c>
      <c r="D29" s="244">
        <v>2830</v>
      </c>
      <c r="E29" s="245"/>
      <c r="F29" s="246" t="s">
        <v>313</v>
      </c>
      <c r="G29" s="247"/>
      <c r="H29" s="247"/>
      <c r="I29" s="247"/>
      <c r="J29" s="245">
        <v>500</v>
      </c>
      <c r="K29" s="245"/>
      <c r="L29" s="245"/>
      <c r="M29" s="248">
        <f t="shared" si="0"/>
        <v>500</v>
      </c>
    </row>
    <row r="30" spans="1:13" ht="25.5">
      <c r="A30" s="244">
        <v>22</v>
      </c>
      <c r="B30" s="244">
        <v>926</v>
      </c>
      <c r="C30" s="244">
        <v>92695</v>
      </c>
      <c r="D30" s="244">
        <v>2830</v>
      </c>
      <c r="E30" s="245"/>
      <c r="F30" s="246" t="s">
        <v>314</v>
      </c>
      <c r="G30" s="247"/>
      <c r="H30" s="247"/>
      <c r="I30" s="247"/>
      <c r="J30" s="245">
        <v>1200</v>
      </c>
      <c r="K30" s="245"/>
      <c r="L30" s="245"/>
      <c r="M30" s="248">
        <f t="shared" si="0"/>
        <v>1200</v>
      </c>
    </row>
    <row r="31" spans="1:13" ht="12.75">
      <c r="A31" s="244">
        <v>23</v>
      </c>
      <c r="B31" s="244">
        <v>926</v>
      </c>
      <c r="C31" s="244">
        <v>92695</v>
      </c>
      <c r="D31" s="244">
        <v>2830</v>
      </c>
      <c r="E31" s="245"/>
      <c r="F31" s="246" t="s">
        <v>315</v>
      </c>
      <c r="G31" s="247"/>
      <c r="H31" s="247"/>
      <c r="I31" s="247"/>
      <c r="J31" s="245">
        <v>2800</v>
      </c>
      <c r="K31" s="245"/>
      <c r="L31" s="245"/>
      <c r="M31" s="248">
        <f t="shared" si="0"/>
        <v>2800</v>
      </c>
    </row>
    <row r="32" spans="1:13" ht="25.5">
      <c r="A32" s="244">
        <v>24</v>
      </c>
      <c r="B32" s="244">
        <v>926</v>
      </c>
      <c r="C32" s="244">
        <v>92695</v>
      </c>
      <c r="D32" s="244">
        <v>2830</v>
      </c>
      <c r="E32" s="245"/>
      <c r="F32" s="246" t="s">
        <v>316</v>
      </c>
      <c r="G32" s="247"/>
      <c r="H32" s="247"/>
      <c r="I32" s="247"/>
      <c r="J32" s="245">
        <v>2000</v>
      </c>
      <c r="K32" s="245"/>
      <c r="L32" s="245"/>
      <c r="M32" s="248">
        <f t="shared" si="0"/>
        <v>2000</v>
      </c>
    </row>
    <row r="33" spans="1:13" ht="38.25">
      <c r="A33" s="250">
        <v>25</v>
      </c>
      <c r="B33" s="250">
        <v>926</v>
      </c>
      <c r="C33" s="250">
        <v>92695</v>
      </c>
      <c r="D33" s="250">
        <v>2830</v>
      </c>
      <c r="E33" s="251"/>
      <c r="F33" s="252" t="s">
        <v>317</v>
      </c>
      <c r="G33" s="253"/>
      <c r="H33" s="253"/>
      <c r="I33" s="253"/>
      <c r="J33" s="251">
        <v>1000</v>
      </c>
      <c r="K33" s="251"/>
      <c r="L33" s="251"/>
      <c r="M33" s="254">
        <f t="shared" si="0"/>
        <v>1000</v>
      </c>
    </row>
    <row r="34" spans="1:13" ht="12.75">
      <c r="A34" s="255"/>
      <c r="B34" s="256"/>
      <c r="C34" s="256"/>
      <c r="D34" s="256"/>
      <c r="E34" s="186">
        <f>SUM(E11:E33)</f>
        <v>0</v>
      </c>
      <c r="F34" s="187" t="s">
        <v>235</v>
      </c>
      <c r="G34" s="188"/>
      <c r="H34" s="188"/>
      <c r="I34" s="188"/>
      <c r="J34" s="189">
        <f>SUM(J9:J33)</f>
        <v>881025</v>
      </c>
      <c r="K34" s="189">
        <f>SUM(K9:K33)</f>
        <v>29000</v>
      </c>
      <c r="L34" s="189">
        <f>SUM(L9:L33)</f>
        <v>0</v>
      </c>
      <c r="M34" s="189">
        <f>SUM(M9:M33)</f>
        <v>910025</v>
      </c>
    </row>
  </sheetData>
  <mergeCells count="5">
    <mergeCell ref="F4:H4"/>
    <mergeCell ref="A6:M6"/>
    <mergeCell ref="F1:H1"/>
    <mergeCell ref="F2:H2"/>
    <mergeCell ref="F3:H3"/>
  </mergeCells>
  <printOptions/>
  <pageMargins left="0.3937007874015748" right="0.3937007874015748" top="0.3937007874015748" bottom="0.984251968503937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G2" sqref="G2"/>
    </sheetView>
  </sheetViews>
  <sheetFormatPr defaultColWidth="9.140625" defaultRowHeight="12.75"/>
  <cols>
    <col min="1" max="1" width="3.7109375" style="201" customWidth="1"/>
    <col min="2" max="2" width="5.00390625" style="201" customWidth="1"/>
    <col min="3" max="3" width="7.8515625" style="201" customWidth="1"/>
    <col min="4" max="4" width="5.28125" style="201" customWidth="1"/>
    <col min="5" max="5" width="36.8515625" style="203" customWidth="1"/>
    <col min="6" max="9" width="9.57421875" style="202" customWidth="1"/>
    <col min="10" max="16384" width="9.140625" style="23" customWidth="1"/>
  </cols>
  <sheetData>
    <row r="1" spans="5:9" ht="12.75">
      <c r="E1" s="23"/>
      <c r="G1" s="407" t="s">
        <v>293</v>
      </c>
      <c r="H1" s="407"/>
      <c r="I1" s="407"/>
    </row>
    <row r="2" spans="2:9" ht="15.75">
      <c r="B2" s="192"/>
      <c r="G2" s="274" t="s">
        <v>424</v>
      </c>
      <c r="H2" s="274"/>
      <c r="I2" s="274"/>
    </row>
    <row r="3" spans="2:9" ht="15.75">
      <c r="B3" s="192"/>
      <c r="G3" s="274" t="s">
        <v>243</v>
      </c>
      <c r="H3" s="274"/>
      <c r="I3" s="274"/>
    </row>
    <row r="4" spans="2:9" ht="15.75">
      <c r="B4" s="192"/>
      <c r="G4" s="274" t="s">
        <v>412</v>
      </c>
      <c r="H4" s="274"/>
      <c r="I4" s="274"/>
    </row>
    <row r="5" spans="1:9" ht="12.75">
      <c r="A5" s="204"/>
      <c r="B5" s="91"/>
      <c r="C5" s="91"/>
      <c r="D5" s="91"/>
      <c r="E5" s="205"/>
      <c r="F5" s="23"/>
      <c r="G5" s="23"/>
      <c r="H5" s="91"/>
      <c r="I5" s="91"/>
    </row>
    <row r="6" spans="1:9" ht="12.75">
      <c r="A6" s="204"/>
      <c r="B6" s="91"/>
      <c r="C6" s="91"/>
      <c r="D6" s="91"/>
      <c r="E6" s="91"/>
      <c r="F6" s="91"/>
      <c r="G6" s="91"/>
      <c r="H6" s="91"/>
      <c r="I6" s="91"/>
    </row>
    <row r="7" spans="1:9" ht="18">
      <c r="A7" s="403" t="s">
        <v>263</v>
      </c>
      <c r="B7" s="403"/>
      <c r="C7" s="403"/>
      <c r="D7" s="403"/>
      <c r="E7" s="403"/>
      <c r="F7" s="403"/>
      <c r="G7" s="403"/>
      <c r="H7" s="403"/>
      <c r="I7" s="403"/>
    </row>
    <row r="8" spans="1:9" ht="15.75">
      <c r="A8" s="206"/>
      <c r="B8" s="91"/>
      <c r="C8" s="91"/>
      <c r="D8" s="91"/>
      <c r="E8" s="91"/>
      <c r="F8" s="91"/>
      <c r="G8" s="91"/>
      <c r="H8" s="91"/>
      <c r="I8" s="91"/>
    </row>
    <row r="9" spans="1:9" ht="30" customHeight="1">
      <c r="A9" s="207" t="s">
        <v>226</v>
      </c>
      <c r="B9" s="207" t="s">
        <v>264</v>
      </c>
      <c r="C9" s="207" t="s">
        <v>265</v>
      </c>
      <c r="D9" s="207" t="s">
        <v>3</v>
      </c>
      <c r="E9" s="208" t="s">
        <v>266</v>
      </c>
      <c r="F9" s="209" t="s">
        <v>229</v>
      </c>
      <c r="G9" s="209" t="s">
        <v>267</v>
      </c>
      <c r="H9" s="209" t="s">
        <v>268</v>
      </c>
      <c r="I9" s="209" t="s">
        <v>269</v>
      </c>
    </row>
    <row r="10" spans="1:9" ht="30" customHeight="1">
      <c r="A10" s="210">
        <v>1</v>
      </c>
      <c r="B10" s="210">
        <v>600</v>
      </c>
      <c r="C10" s="210">
        <v>60014</v>
      </c>
      <c r="D10" s="210">
        <v>6050</v>
      </c>
      <c r="E10" s="211" t="s">
        <v>252</v>
      </c>
      <c r="F10" s="212">
        <v>1350000</v>
      </c>
      <c r="G10" s="212">
        <v>200000</v>
      </c>
      <c r="H10" s="212"/>
      <c r="I10" s="212">
        <f>F10+G10-H10</f>
        <v>1550000</v>
      </c>
    </row>
    <row r="11" spans="1:9" ht="30" customHeight="1">
      <c r="A11" s="210">
        <v>2</v>
      </c>
      <c r="B11" s="210">
        <v>600</v>
      </c>
      <c r="C11" s="210">
        <v>60014</v>
      </c>
      <c r="D11" s="210">
        <v>6050</v>
      </c>
      <c r="E11" s="211" t="s">
        <v>270</v>
      </c>
      <c r="F11" s="212">
        <v>400000</v>
      </c>
      <c r="G11" s="212">
        <v>200000</v>
      </c>
      <c r="H11" s="212"/>
      <c r="I11" s="212">
        <f aca="true" t="shared" si="0" ref="I11:I18">F11+G11-H11</f>
        <v>600000</v>
      </c>
    </row>
    <row r="12" spans="1:9" ht="30" customHeight="1">
      <c r="A12" s="210">
        <v>3</v>
      </c>
      <c r="B12" s="210">
        <v>600</v>
      </c>
      <c r="C12" s="210">
        <v>60014</v>
      </c>
      <c r="D12" s="210">
        <v>6050</v>
      </c>
      <c r="E12" s="211" t="s">
        <v>251</v>
      </c>
      <c r="F12" s="212">
        <v>500000</v>
      </c>
      <c r="G12" s="212"/>
      <c r="H12" s="212"/>
      <c r="I12" s="212">
        <f t="shared" si="0"/>
        <v>500000</v>
      </c>
    </row>
    <row r="13" spans="1:9" ht="30" customHeight="1">
      <c r="A13" s="210">
        <v>4</v>
      </c>
      <c r="B13" s="210">
        <v>600</v>
      </c>
      <c r="C13" s="210">
        <v>60014</v>
      </c>
      <c r="D13" s="210">
        <v>6050</v>
      </c>
      <c r="E13" s="211" t="s">
        <v>271</v>
      </c>
      <c r="F13" s="212">
        <v>250000</v>
      </c>
      <c r="G13" s="212"/>
      <c r="H13" s="212"/>
      <c r="I13" s="212">
        <f t="shared" si="0"/>
        <v>250000</v>
      </c>
    </row>
    <row r="14" spans="1:9" ht="30" customHeight="1">
      <c r="A14" s="210">
        <v>5</v>
      </c>
      <c r="B14" s="210">
        <v>600</v>
      </c>
      <c r="C14" s="210">
        <v>60014</v>
      </c>
      <c r="D14" s="210">
        <v>6050</v>
      </c>
      <c r="E14" s="211" t="s">
        <v>272</v>
      </c>
      <c r="F14" s="212">
        <v>0</v>
      </c>
      <c r="G14" s="212"/>
      <c r="H14" s="212"/>
      <c r="I14" s="212">
        <f t="shared" si="0"/>
        <v>0</v>
      </c>
    </row>
    <row r="15" spans="1:9" ht="30" customHeight="1">
      <c r="A15" s="210">
        <v>6</v>
      </c>
      <c r="B15" s="210">
        <v>600</v>
      </c>
      <c r="C15" s="210">
        <v>60014</v>
      </c>
      <c r="D15" s="210">
        <v>6050</v>
      </c>
      <c r="E15" s="211" t="s">
        <v>273</v>
      </c>
      <c r="F15" s="212">
        <v>72500</v>
      </c>
      <c r="G15" s="212"/>
      <c r="H15" s="212"/>
      <c r="I15" s="212">
        <f t="shared" si="0"/>
        <v>72500</v>
      </c>
    </row>
    <row r="16" spans="1:9" ht="42.75" customHeight="1">
      <c r="A16" s="210">
        <v>7</v>
      </c>
      <c r="B16" s="210">
        <v>600</v>
      </c>
      <c r="C16" s="210">
        <v>60014</v>
      </c>
      <c r="D16" s="210">
        <v>6060</v>
      </c>
      <c r="E16" s="211" t="s">
        <v>274</v>
      </c>
      <c r="F16" s="212">
        <v>27500</v>
      </c>
      <c r="G16" s="212"/>
      <c r="H16" s="212"/>
      <c r="I16" s="212">
        <f t="shared" si="0"/>
        <v>27500</v>
      </c>
    </row>
    <row r="17" spans="1:9" ht="23.25" customHeight="1">
      <c r="A17" s="210">
        <v>9</v>
      </c>
      <c r="B17" s="210">
        <v>600</v>
      </c>
      <c r="C17" s="210">
        <v>60014</v>
      </c>
      <c r="D17" s="210">
        <v>6050</v>
      </c>
      <c r="E17" s="211" t="s">
        <v>275</v>
      </c>
      <c r="F17" s="212">
        <v>70000</v>
      </c>
      <c r="G17" s="212"/>
      <c r="H17" s="212"/>
      <c r="I17" s="212">
        <f t="shared" si="0"/>
        <v>70000</v>
      </c>
    </row>
    <row r="18" spans="1:9" ht="30.75" customHeight="1">
      <c r="A18" s="210">
        <v>10</v>
      </c>
      <c r="B18" s="210">
        <v>600</v>
      </c>
      <c r="C18" s="210">
        <v>60014</v>
      </c>
      <c r="D18" s="210">
        <v>6050</v>
      </c>
      <c r="E18" s="211" t="s">
        <v>284</v>
      </c>
      <c r="F18" s="212">
        <v>850000</v>
      </c>
      <c r="G18" s="212">
        <v>1000000</v>
      </c>
      <c r="H18" s="212"/>
      <c r="I18" s="212">
        <f t="shared" si="0"/>
        <v>1850000</v>
      </c>
    </row>
    <row r="19" spans="1:9" ht="41.25" customHeight="1">
      <c r="A19" s="210">
        <v>11</v>
      </c>
      <c r="B19" s="210">
        <v>710</v>
      </c>
      <c r="C19" s="210">
        <v>71015</v>
      </c>
      <c r="D19" s="210">
        <v>6060</v>
      </c>
      <c r="E19" s="211" t="s">
        <v>276</v>
      </c>
      <c r="F19" s="212">
        <v>42000</v>
      </c>
      <c r="G19" s="212"/>
      <c r="H19" s="212"/>
      <c r="I19" s="212">
        <f aca="true" t="shared" si="1" ref="I19:I24">F19+G19-H19</f>
        <v>42000</v>
      </c>
    </row>
    <row r="20" spans="1:9" ht="31.5" customHeight="1">
      <c r="A20" s="210">
        <v>12</v>
      </c>
      <c r="B20" s="210">
        <v>750</v>
      </c>
      <c r="C20" s="210">
        <v>75020</v>
      </c>
      <c r="D20" s="210">
        <v>6060</v>
      </c>
      <c r="E20" s="211" t="s">
        <v>277</v>
      </c>
      <c r="F20" s="213">
        <v>10000</v>
      </c>
      <c r="G20" s="213"/>
      <c r="H20" s="213"/>
      <c r="I20" s="212">
        <f t="shared" si="1"/>
        <v>10000</v>
      </c>
    </row>
    <row r="21" spans="1:9" ht="35.25" customHeight="1">
      <c r="A21" s="210">
        <v>13</v>
      </c>
      <c r="B21" s="210">
        <v>750</v>
      </c>
      <c r="C21" s="210">
        <v>75020</v>
      </c>
      <c r="D21" s="210">
        <v>6060</v>
      </c>
      <c r="E21" s="211" t="s">
        <v>278</v>
      </c>
      <c r="F21" s="213">
        <v>44000</v>
      </c>
      <c r="G21" s="213"/>
      <c r="H21" s="213"/>
      <c r="I21" s="212">
        <f t="shared" si="1"/>
        <v>44000</v>
      </c>
    </row>
    <row r="22" spans="1:9" ht="51" customHeight="1">
      <c r="A22" s="210">
        <v>14</v>
      </c>
      <c r="B22" s="210">
        <v>754</v>
      </c>
      <c r="C22" s="210">
        <v>75411</v>
      </c>
      <c r="D22" s="210">
        <v>6050</v>
      </c>
      <c r="E22" s="199" t="s">
        <v>279</v>
      </c>
      <c r="F22" s="213">
        <v>80000</v>
      </c>
      <c r="G22" s="213"/>
      <c r="H22" s="213"/>
      <c r="I22" s="212">
        <f t="shared" si="1"/>
        <v>80000</v>
      </c>
    </row>
    <row r="23" spans="1:9" ht="51" customHeight="1">
      <c r="A23" s="210">
        <v>15</v>
      </c>
      <c r="B23" s="210">
        <v>801</v>
      </c>
      <c r="C23" s="210">
        <v>80130</v>
      </c>
      <c r="D23" s="210">
        <v>6050</v>
      </c>
      <c r="E23" s="199" t="s">
        <v>280</v>
      </c>
      <c r="F23" s="213">
        <v>250000</v>
      </c>
      <c r="G23" s="213">
        <v>200000</v>
      </c>
      <c r="H23" s="213"/>
      <c r="I23" s="212">
        <f t="shared" si="1"/>
        <v>450000</v>
      </c>
    </row>
    <row r="24" spans="1:9" ht="29.25" customHeight="1" thickBot="1">
      <c r="A24" s="210">
        <v>16</v>
      </c>
      <c r="B24" s="210">
        <v>853</v>
      </c>
      <c r="C24" s="210">
        <v>85333</v>
      </c>
      <c r="D24" s="210">
        <v>6050</v>
      </c>
      <c r="E24" s="199" t="s">
        <v>282</v>
      </c>
      <c r="F24" s="213">
        <v>70000</v>
      </c>
      <c r="G24" s="213">
        <v>70000</v>
      </c>
      <c r="H24" s="213">
        <v>70000</v>
      </c>
      <c r="I24" s="212">
        <f t="shared" si="1"/>
        <v>70000</v>
      </c>
    </row>
    <row r="25" spans="1:9" s="216" customFormat="1" ht="24.75" customHeight="1">
      <c r="A25" s="404" t="s">
        <v>235</v>
      </c>
      <c r="B25" s="405"/>
      <c r="C25" s="405"/>
      <c r="D25" s="405"/>
      <c r="E25" s="406"/>
      <c r="F25" s="214">
        <f>SUM(F10:F24)</f>
        <v>4016000</v>
      </c>
      <c r="G25" s="215">
        <f>SUM(G10:G24)</f>
        <v>1670000</v>
      </c>
      <c r="H25" s="215">
        <f>SUM(H10:H24)</f>
        <v>70000</v>
      </c>
      <c r="I25" s="215">
        <f>SUM(I10:I24)</f>
        <v>5616000</v>
      </c>
    </row>
  </sheetData>
  <mergeCells count="3">
    <mergeCell ref="A7:I7"/>
    <mergeCell ref="A25:E25"/>
    <mergeCell ref="G1:I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B1">
      <selection activeCell="I2" sqref="I2"/>
    </sheetView>
  </sheetViews>
  <sheetFormatPr defaultColWidth="9.140625" defaultRowHeight="12.75"/>
  <cols>
    <col min="1" max="1" width="9.7109375" style="171" hidden="1" customWidth="1"/>
    <col min="2" max="2" width="3.00390625" style="171" customWidth="1"/>
    <col min="3" max="3" width="47.140625" style="4" customWidth="1"/>
    <col min="4" max="4" width="0.42578125" style="0" hidden="1" customWidth="1"/>
    <col min="5" max="6" width="9.140625" style="0" hidden="1" customWidth="1"/>
    <col min="7" max="10" width="11.00390625" style="0" customWidth="1"/>
  </cols>
  <sheetData>
    <row r="1" spans="3:10" ht="15.75">
      <c r="C1" s="401"/>
      <c r="D1" s="401"/>
      <c r="E1" s="401"/>
      <c r="I1" s="172" t="s">
        <v>389</v>
      </c>
      <c r="J1" s="173"/>
    </row>
    <row r="2" spans="3:11" ht="15.75">
      <c r="C2" s="401"/>
      <c r="D2" s="401"/>
      <c r="E2" s="401"/>
      <c r="I2" s="274" t="s">
        <v>424</v>
      </c>
      <c r="J2" s="274"/>
      <c r="K2" s="274"/>
    </row>
    <row r="3" spans="3:11" ht="15.75">
      <c r="C3" s="401"/>
      <c r="D3" s="401"/>
      <c r="E3" s="401"/>
      <c r="I3" s="274" t="s">
        <v>243</v>
      </c>
      <c r="J3" s="274"/>
      <c r="K3" s="274"/>
    </row>
    <row r="4" spans="3:11" ht="15.75">
      <c r="C4" s="401"/>
      <c r="D4" s="401"/>
      <c r="E4" s="401"/>
      <c r="I4" s="274" t="s">
        <v>412</v>
      </c>
      <c r="J4" s="274"/>
      <c r="K4" s="274"/>
    </row>
    <row r="5" ht="12.75">
      <c r="C5"/>
    </row>
    <row r="6" ht="12.75">
      <c r="C6"/>
    </row>
    <row r="7" spans="1:10" ht="18">
      <c r="A7" s="402" t="s">
        <v>227</v>
      </c>
      <c r="B7" s="402"/>
      <c r="C7" s="402"/>
      <c r="D7" s="402"/>
      <c r="E7" s="402"/>
      <c r="F7" s="402"/>
      <c r="G7" s="402"/>
      <c r="H7" s="402"/>
      <c r="I7" s="402"/>
      <c r="J7" s="402"/>
    </row>
    <row r="10" spans="1:10" s="178" customFormat="1" ht="25.5">
      <c r="A10" s="174"/>
      <c r="B10" s="174" t="s">
        <v>226</v>
      </c>
      <c r="C10" s="175" t="s">
        <v>228</v>
      </c>
      <c r="D10" s="176"/>
      <c r="E10" s="176"/>
      <c r="F10" s="176"/>
      <c r="G10" s="177" t="s">
        <v>229</v>
      </c>
      <c r="H10" s="177" t="s">
        <v>230</v>
      </c>
      <c r="I10" s="177" t="s">
        <v>231</v>
      </c>
      <c r="J10" s="177" t="s">
        <v>232</v>
      </c>
    </row>
    <row r="11" spans="1:10" ht="25.5">
      <c r="A11" s="179"/>
      <c r="B11" s="179">
        <v>1</v>
      </c>
      <c r="C11" s="180" t="s">
        <v>233</v>
      </c>
      <c r="D11" s="181"/>
      <c r="E11" s="181"/>
      <c r="F11" s="181"/>
      <c r="G11" s="182">
        <v>30000</v>
      </c>
      <c r="H11" s="182"/>
      <c r="I11" s="182"/>
      <c r="J11" s="182">
        <f>G11+H11-I11</f>
        <v>30000</v>
      </c>
    </row>
    <row r="12" spans="1:10" ht="27.75" customHeight="1">
      <c r="A12" s="183"/>
      <c r="B12" s="183">
        <v>2</v>
      </c>
      <c r="C12" s="184" t="s">
        <v>234</v>
      </c>
      <c r="D12" s="185"/>
      <c r="E12" s="185"/>
      <c r="F12" s="185"/>
      <c r="G12" s="183">
        <v>11245</v>
      </c>
      <c r="H12" s="183"/>
      <c r="I12" s="183"/>
      <c r="J12" s="182">
        <f>G12+H12-I12</f>
        <v>11245</v>
      </c>
    </row>
    <row r="13" spans="1:10" ht="38.25">
      <c r="A13" s="183"/>
      <c r="B13" s="183">
        <v>3</v>
      </c>
      <c r="C13" s="184" t="s">
        <v>240</v>
      </c>
      <c r="D13" s="185"/>
      <c r="E13" s="185"/>
      <c r="F13" s="185"/>
      <c r="G13" s="183">
        <v>128239</v>
      </c>
      <c r="H13" s="183"/>
      <c r="I13" s="183">
        <v>19444</v>
      </c>
      <c r="J13" s="182">
        <f>G13+H13-I13</f>
        <v>108795</v>
      </c>
    </row>
    <row r="14" spans="1:10" ht="12.75">
      <c r="A14" s="186">
        <f>SUM(A12:A13)</f>
        <v>0</v>
      </c>
      <c r="B14" s="186"/>
      <c r="C14" s="187" t="s">
        <v>235</v>
      </c>
      <c r="D14" s="188"/>
      <c r="E14" s="188"/>
      <c r="F14" s="188"/>
      <c r="G14" s="189">
        <f>SUM(G11:G13)</f>
        <v>169484</v>
      </c>
      <c r="H14" s="189">
        <f>SUM(H11:H13)</f>
        <v>0</v>
      </c>
      <c r="I14" s="189">
        <f>SUM(I11:I13)</f>
        <v>19444</v>
      </c>
      <c r="J14" s="189">
        <f>SUM(J11:J13)</f>
        <v>150040</v>
      </c>
    </row>
    <row r="15" spans="1:2" ht="12.75">
      <c r="A15" s="190"/>
      <c r="B15" s="190"/>
    </row>
    <row r="16" spans="1:2" ht="12.75">
      <c r="A16" s="190"/>
      <c r="B16" s="190"/>
    </row>
    <row r="17" spans="1:2" ht="12.75">
      <c r="A17" s="190"/>
      <c r="B17" s="190"/>
    </row>
    <row r="18" spans="1:2" ht="12.75">
      <c r="A18" s="190"/>
      <c r="B18" s="190"/>
    </row>
    <row r="19" spans="1:2" ht="12.75">
      <c r="A19" s="190"/>
      <c r="B19" s="190"/>
    </row>
    <row r="20" spans="1:2" ht="12.75">
      <c r="A20" s="190"/>
      <c r="B20" s="190"/>
    </row>
    <row r="21" spans="1:2" ht="12.75">
      <c r="A21" s="190"/>
      <c r="B21" s="190"/>
    </row>
    <row r="22" spans="1:2" ht="12.75">
      <c r="A22" s="190"/>
      <c r="B22" s="190"/>
    </row>
  </sheetData>
  <mergeCells count="5">
    <mergeCell ref="C4:E4"/>
    <mergeCell ref="A7:J7"/>
    <mergeCell ref="C1:E1"/>
    <mergeCell ref="C2:E2"/>
    <mergeCell ref="C3:E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D2" sqref="D2"/>
    </sheetView>
  </sheetViews>
  <sheetFormatPr defaultColWidth="9.140625" defaultRowHeight="12.75"/>
  <cols>
    <col min="1" max="1" width="3.8515625" style="0" customWidth="1"/>
    <col min="2" max="2" width="50.8515625" style="0" customWidth="1"/>
  </cols>
  <sheetData>
    <row r="1" spans="2:5" ht="15.75">
      <c r="B1" s="192"/>
      <c r="D1" s="172" t="s">
        <v>377</v>
      </c>
      <c r="E1" s="173"/>
    </row>
    <row r="2" spans="2:6" ht="15.75">
      <c r="B2" s="192"/>
      <c r="D2" s="274" t="s">
        <v>424</v>
      </c>
      <c r="E2" s="274"/>
      <c r="F2" s="274"/>
    </row>
    <row r="3" spans="2:6" ht="15.75">
      <c r="B3" s="192"/>
      <c r="D3" s="274" t="s">
        <v>243</v>
      </c>
      <c r="E3" s="274"/>
      <c r="F3" s="274"/>
    </row>
    <row r="4" spans="2:6" ht="15.75">
      <c r="B4" s="192"/>
      <c r="D4" s="274" t="s">
        <v>412</v>
      </c>
      <c r="E4" s="274"/>
      <c r="F4" s="274"/>
    </row>
    <row r="6" spans="1:6" ht="45.75" customHeight="1">
      <c r="A6" s="408" t="s">
        <v>390</v>
      </c>
      <c r="B6" s="408"/>
      <c r="C6" s="408"/>
      <c r="D6" s="408"/>
      <c r="E6" s="408"/>
      <c r="F6" s="408"/>
    </row>
    <row r="7" spans="1:2" ht="12.75">
      <c r="A7" t="s">
        <v>391</v>
      </c>
      <c r="B7" s="4"/>
    </row>
    <row r="8" spans="1:2" ht="12.75">
      <c r="A8" t="s">
        <v>392</v>
      </c>
      <c r="B8" s="4"/>
    </row>
    <row r="9" spans="1:6" s="282" customFormat="1" ht="28.5" customHeight="1">
      <c r="A9" s="279" t="s">
        <v>226</v>
      </c>
      <c r="B9" s="280" t="s">
        <v>393</v>
      </c>
      <c r="C9" s="281" t="s">
        <v>229</v>
      </c>
      <c r="D9" s="281" t="s">
        <v>230</v>
      </c>
      <c r="E9" s="281" t="s">
        <v>231</v>
      </c>
      <c r="F9" s="281" t="s">
        <v>232</v>
      </c>
    </row>
    <row r="10" spans="1:6" s="286" customFormat="1" ht="17.25" customHeight="1">
      <c r="A10" s="283" t="s">
        <v>394</v>
      </c>
      <c r="B10" s="284" t="s">
        <v>395</v>
      </c>
      <c r="C10" s="285">
        <v>53314</v>
      </c>
      <c r="D10" s="285"/>
      <c r="E10" s="285"/>
      <c r="F10" s="285">
        <f aca="true" t="shared" si="0" ref="F10:F21">C10+D10-E10</f>
        <v>53314</v>
      </c>
    </row>
    <row r="11" spans="1:6" s="286" customFormat="1" ht="17.25" customHeight="1">
      <c r="A11" s="287" t="s">
        <v>396</v>
      </c>
      <c r="B11" s="288" t="s">
        <v>397</v>
      </c>
      <c r="C11" s="289">
        <v>199000</v>
      </c>
      <c r="D11" s="289">
        <f>SUM(D12:D13)</f>
        <v>0</v>
      </c>
      <c r="E11" s="289">
        <f>SUM(E12:E13)</f>
        <v>0</v>
      </c>
      <c r="F11" s="285">
        <f t="shared" si="0"/>
        <v>199000</v>
      </c>
    </row>
    <row r="12" spans="1:6" ht="17.25" customHeight="1">
      <c r="A12" s="290">
        <v>1</v>
      </c>
      <c r="B12" s="291" t="s">
        <v>398</v>
      </c>
      <c r="C12" s="183">
        <v>170000</v>
      </c>
      <c r="D12" s="183"/>
      <c r="E12" s="183"/>
      <c r="F12" s="182">
        <f t="shared" si="0"/>
        <v>170000</v>
      </c>
    </row>
    <row r="13" spans="1:6" ht="17.25" customHeight="1">
      <c r="A13" s="290">
        <v>2</v>
      </c>
      <c r="B13" s="291" t="s">
        <v>399</v>
      </c>
      <c r="C13" s="183">
        <v>29000</v>
      </c>
      <c r="D13" s="183"/>
      <c r="E13" s="183"/>
      <c r="F13" s="182">
        <f t="shared" si="0"/>
        <v>29000</v>
      </c>
    </row>
    <row r="14" spans="1:6" s="286" customFormat="1" ht="17.25" customHeight="1">
      <c r="A14" s="287" t="s">
        <v>400</v>
      </c>
      <c r="B14" s="288" t="s">
        <v>244</v>
      </c>
      <c r="C14" s="289">
        <v>250200</v>
      </c>
      <c r="D14" s="289">
        <f>D15+D20</f>
        <v>14100</v>
      </c>
      <c r="E14" s="289">
        <f>E15+E20</f>
        <v>14100</v>
      </c>
      <c r="F14" s="285">
        <f t="shared" si="0"/>
        <v>250200</v>
      </c>
    </row>
    <row r="15" spans="1:6" ht="17.25" customHeight="1">
      <c r="A15" s="290">
        <v>1</v>
      </c>
      <c r="B15" s="184" t="s">
        <v>401</v>
      </c>
      <c r="C15" s="183">
        <v>240200</v>
      </c>
      <c r="D15" s="183">
        <f>SUM(D16:D19)</f>
        <v>14100</v>
      </c>
      <c r="E15" s="183">
        <f>SUM(E16:E19)</f>
        <v>14100</v>
      </c>
      <c r="F15" s="182">
        <f t="shared" si="0"/>
        <v>240200</v>
      </c>
    </row>
    <row r="16" spans="1:6" s="296" customFormat="1" ht="42.75" customHeight="1">
      <c r="A16" s="292"/>
      <c r="B16" s="293" t="s">
        <v>402</v>
      </c>
      <c r="C16" s="294">
        <v>4000</v>
      </c>
      <c r="D16" s="294"/>
      <c r="E16" s="294"/>
      <c r="F16" s="295">
        <f t="shared" si="0"/>
        <v>4000</v>
      </c>
    </row>
    <row r="17" spans="1:6" s="296" customFormat="1" ht="39" customHeight="1">
      <c r="A17" s="292"/>
      <c r="B17" s="293" t="s">
        <v>403</v>
      </c>
      <c r="C17" s="294">
        <v>49000</v>
      </c>
      <c r="D17" s="294">
        <v>5000</v>
      </c>
      <c r="E17" s="294"/>
      <c r="F17" s="295">
        <f t="shared" si="0"/>
        <v>54000</v>
      </c>
    </row>
    <row r="18" spans="1:6" s="296" customFormat="1" ht="17.25" customHeight="1">
      <c r="A18" s="292"/>
      <c r="B18" s="293" t="s">
        <v>404</v>
      </c>
      <c r="C18" s="297">
        <v>64000</v>
      </c>
      <c r="D18" s="297">
        <v>9100</v>
      </c>
      <c r="E18" s="297">
        <v>14100</v>
      </c>
      <c r="F18" s="295">
        <f t="shared" si="0"/>
        <v>59000</v>
      </c>
    </row>
    <row r="19" spans="1:6" s="296" customFormat="1" ht="42" customHeight="1">
      <c r="A19" s="292"/>
      <c r="B19" s="293" t="s">
        <v>405</v>
      </c>
      <c r="C19" s="297">
        <v>123200</v>
      </c>
      <c r="D19" s="297"/>
      <c r="E19" s="297"/>
      <c r="F19" s="295">
        <f t="shared" si="0"/>
        <v>123200</v>
      </c>
    </row>
    <row r="20" spans="1:6" ht="17.25" customHeight="1">
      <c r="A20" s="290">
        <v>2</v>
      </c>
      <c r="B20" s="184" t="s">
        <v>110</v>
      </c>
      <c r="C20" s="298">
        <v>10000</v>
      </c>
      <c r="D20" s="298">
        <f>SUM(D21)</f>
        <v>0</v>
      </c>
      <c r="E20" s="298">
        <f>SUM(E21)</f>
        <v>0</v>
      </c>
      <c r="F20" s="182">
        <f t="shared" si="0"/>
        <v>10000</v>
      </c>
    </row>
    <row r="21" spans="1:6" s="296" customFormat="1" ht="17.25" customHeight="1">
      <c r="A21" s="292"/>
      <c r="B21" s="293" t="s">
        <v>406</v>
      </c>
      <c r="C21" s="297">
        <v>10000</v>
      </c>
      <c r="D21" s="297"/>
      <c r="E21" s="297"/>
      <c r="F21" s="295">
        <f t="shared" si="0"/>
        <v>10000</v>
      </c>
    </row>
    <row r="22" spans="1:6" s="286" customFormat="1" ht="17.25" customHeight="1">
      <c r="A22" s="287" t="s">
        <v>407</v>
      </c>
      <c r="B22" s="288" t="s">
        <v>408</v>
      </c>
      <c r="C22" s="289">
        <v>2114</v>
      </c>
      <c r="D22" s="289"/>
      <c r="E22" s="289"/>
      <c r="F22" s="289">
        <f>F10+F11-F14</f>
        <v>2114</v>
      </c>
    </row>
    <row r="23" ht="12.75">
      <c r="F23" s="6"/>
    </row>
  </sheetData>
  <mergeCells count="1">
    <mergeCell ref="A6:F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F2" sqref="F2"/>
    </sheetView>
  </sheetViews>
  <sheetFormatPr defaultColWidth="9.140625" defaultRowHeight="12.75"/>
  <cols>
    <col min="1" max="1" width="3.8515625" style="194" customWidth="1"/>
    <col min="2" max="2" width="51.421875" style="194" customWidth="1"/>
    <col min="3" max="3" width="14.28125" style="194" customWidth="1"/>
    <col min="4" max="7" width="12.7109375" style="194" customWidth="1"/>
    <col min="8" max="16384" width="9.140625" style="194" customWidth="1"/>
  </cols>
  <sheetData>
    <row r="1" spans="1:8" ht="15.75">
      <c r="A1" s="391"/>
      <c r="B1" s="391"/>
      <c r="F1" s="407" t="s">
        <v>409</v>
      </c>
      <c r="G1" s="407"/>
      <c r="H1" s="407"/>
    </row>
    <row r="2" spans="1:8" ht="15.75">
      <c r="A2" s="391"/>
      <c r="B2" s="391"/>
      <c r="F2" s="274" t="s">
        <v>424</v>
      </c>
      <c r="G2" s="274"/>
      <c r="H2" s="274"/>
    </row>
    <row r="3" spans="1:8" ht="15.75">
      <c r="A3" s="391"/>
      <c r="B3" s="391"/>
      <c r="F3" s="274" t="s">
        <v>243</v>
      </c>
      <c r="G3" s="274"/>
      <c r="H3" s="274"/>
    </row>
    <row r="4" spans="1:8" ht="15.75">
      <c r="A4" s="391"/>
      <c r="B4" s="391"/>
      <c r="F4" s="274" t="s">
        <v>412</v>
      </c>
      <c r="G4" s="274"/>
      <c r="H4" s="274"/>
    </row>
    <row r="5" spans="1:4" ht="11.25" customHeight="1">
      <c r="A5" s="391"/>
      <c r="B5" s="391"/>
      <c r="C5" s="391"/>
      <c r="D5" s="391"/>
    </row>
    <row r="6" spans="1:7" ht="15.75">
      <c r="A6" s="412" t="s">
        <v>325</v>
      </c>
      <c r="B6" s="412"/>
      <c r="C6" s="412"/>
      <c r="D6" s="412"/>
      <c r="E6" s="412"/>
      <c r="F6" s="412"/>
      <c r="G6" s="412"/>
    </row>
    <row r="7" spans="1:4" ht="21" customHeight="1">
      <c r="A7" s="413" t="s">
        <v>326</v>
      </c>
      <c r="B7" s="413"/>
      <c r="C7" s="413"/>
      <c r="D7" s="413"/>
    </row>
    <row r="8" spans="1:7" ht="15.75">
      <c r="A8" s="414" t="s">
        <v>226</v>
      </c>
      <c r="B8" s="414" t="s">
        <v>327</v>
      </c>
      <c r="C8" s="414" t="s">
        <v>328</v>
      </c>
      <c r="D8" s="414" t="s">
        <v>329</v>
      </c>
      <c r="E8" s="414" t="s">
        <v>330</v>
      </c>
      <c r="F8" s="414" t="s">
        <v>99</v>
      </c>
      <c r="G8" s="414" t="s">
        <v>101</v>
      </c>
    </row>
    <row r="9" spans="1:7" s="259" customFormat="1" ht="31.5" customHeight="1">
      <c r="A9" s="414"/>
      <c r="B9" s="414"/>
      <c r="C9" s="414"/>
      <c r="D9" s="414"/>
      <c r="E9" s="414"/>
      <c r="F9" s="414"/>
      <c r="G9" s="414"/>
    </row>
    <row r="10" spans="1:7" s="193" customFormat="1" ht="15.75">
      <c r="A10" s="260">
        <v>1</v>
      </c>
      <c r="B10" s="260">
        <v>2</v>
      </c>
      <c r="C10" s="260">
        <v>3</v>
      </c>
      <c r="D10" s="260">
        <v>4</v>
      </c>
      <c r="E10" s="260">
        <v>5</v>
      </c>
      <c r="F10" s="260">
        <v>6</v>
      </c>
      <c r="G10" s="260">
        <v>7</v>
      </c>
    </row>
    <row r="11" spans="1:7" ht="19.5" customHeight="1">
      <c r="A11" s="409" t="s">
        <v>331</v>
      </c>
      <c r="B11" s="410"/>
      <c r="C11" s="261"/>
      <c r="D11" s="262">
        <f>SUM(D12:D19)</f>
        <v>2015033</v>
      </c>
      <c r="E11" s="262">
        <f>SUM(E12:E19)</f>
        <v>1900000</v>
      </c>
      <c r="F11" s="262">
        <f>SUM(F12)</f>
        <v>0</v>
      </c>
      <c r="G11" s="262">
        <f>D11+E11-F11</f>
        <v>3915033</v>
      </c>
    </row>
    <row r="12" spans="1:7" ht="19.5" customHeight="1">
      <c r="A12" s="263" t="s">
        <v>332</v>
      </c>
      <c r="B12" s="264" t="s">
        <v>333</v>
      </c>
      <c r="C12" s="263" t="s">
        <v>334</v>
      </c>
      <c r="D12" s="265">
        <v>998033</v>
      </c>
      <c r="E12" s="265">
        <v>1900000</v>
      </c>
      <c r="F12" s="265"/>
      <c r="G12" s="266">
        <f aca="true" t="shared" si="0" ref="G12:G27">D12+E12-F12</f>
        <v>2898033</v>
      </c>
    </row>
    <row r="13" spans="1:7" ht="19.5" customHeight="1">
      <c r="A13" s="263" t="s">
        <v>335</v>
      </c>
      <c r="B13" s="264" t="s">
        <v>336</v>
      </c>
      <c r="C13" s="263" t="s">
        <v>337</v>
      </c>
      <c r="D13" s="264"/>
      <c r="E13" s="264"/>
      <c r="F13" s="264"/>
      <c r="G13" s="266">
        <f t="shared" si="0"/>
        <v>0</v>
      </c>
    </row>
    <row r="14" spans="1:7" s="270" customFormat="1" ht="46.5" customHeight="1">
      <c r="A14" s="267" t="s">
        <v>338</v>
      </c>
      <c r="B14" s="268" t="s">
        <v>339</v>
      </c>
      <c r="C14" s="267" t="s">
        <v>340</v>
      </c>
      <c r="D14" s="269"/>
      <c r="E14" s="269"/>
      <c r="F14" s="269"/>
      <c r="G14" s="266">
        <f t="shared" si="0"/>
        <v>0</v>
      </c>
    </row>
    <row r="15" spans="1:7" ht="15.75">
      <c r="A15" s="263" t="s">
        <v>341</v>
      </c>
      <c r="B15" s="264" t="s">
        <v>342</v>
      </c>
      <c r="C15" s="263" t="s">
        <v>343</v>
      </c>
      <c r="D15" s="264"/>
      <c r="E15" s="264"/>
      <c r="F15" s="264"/>
      <c r="G15" s="266">
        <f t="shared" si="0"/>
        <v>0</v>
      </c>
    </row>
    <row r="16" spans="1:7" ht="19.5" customHeight="1">
      <c r="A16" s="263" t="s">
        <v>344</v>
      </c>
      <c r="B16" s="264" t="s">
        <v>345</v>
      </c>
      <c r="C16" s="263" t="s">
        <v>346</v>
      </c>
      <c r="D16" s="264"/>
      <c r="E16" s="264"/>
      <c r="F16" s="264"/>
      <c r="G16" s="266">
        <f t="shared" si="0"/>
        <v>0</v>
      </c>
    </row>
    <row r="17" spans="1:7" ht="19.5" customHeight="1">
      <c r="A17" s="263" t="s">
        <v>347</v>
      </c>
      <c r="B17" s="264" t="s">
        <v>348</v>
      </c>
      <c r="C17" s="263" t="s">
        <v>349</v>
      </c>
      <c r="D17" s="264"/>
      <c r="E17" s="264"/>
      <c r="F17" s="264"/>
      <c r="G17" s="266">
        <f t="shared" si="0"/>
        <v>0</v>
      </c>
    </row>
    <row r="18" spans="1:7" ht="15.75">
      <c r="A18" s="263" t="s">
        <v>350</v>
      </c>
      <c r="B18" s="264" t="s">
        <v>351</v>
      </c>
      <c r="C18" s="263" t="s">
        <v>352</v>
      </c>
      <c r="D18" s="264"/>
      <c r="E18" s="264"/>
      <c r="F18" s="264"/>
      <c r="G18" s="266">
        <f t="shared" si="0"/>
        <v>0</v>
      </c>
    </row>
    <row r="19" spans="1:7" ht="15.75">
      <c r="A19" s="263" t="s">
        <v>353</v>
      </c>
      <c r="B19" s="264" t="s">
        <v>354</v>
      </c>
      <c r="C19" s="263" t="s">
        <v>355</v>
      </c>
      <c r="D19" s="265">
        <v>1017000</v>
      </c>
      <c r="E19" s="265"/>
      <c r="F19" s="264"/>
      <c r="G19" s="266">
        <f t="shared" si="0"/>
        <v>1017000</v>
      </c>
    </row>
    <row r="20" spans="1:7" ht="15.75">
      <c r="A20" s="411" t="s">
        <v>356</v>
      </c>
      <c r="B20" s="411"/>
      <c r="C20" s="271"/>
      <c r="D20" s="272">
        <f>SUM(D21:D27)</f>
        <v>2221812</v>
      </c>
      <c r="E20" s="272">
        <f>SUM(E21:E27)</f>
        <v>0</v>
      </c>
      <c r="F20" s="272">
        <f>SUM(F21:F27)</f>
        <v>0</v>
      </c>
      <c r="G20" s="262">
        <f t="shared" si="0"/>
        <v>2221812</v>
      </c>
    </row>
    <row r="21" spans="1:7" ht="19.5" customHeight="1">
      <c r="A21" s="263" t="s">
        <v>332</v>
      </c>
      <c r="B21" s="264" t="s">
        <v>357</v>
      </c>
      <c r="C21" s="263" t="s">
        <v>358</v>
      </c>
      <c r="D21" s="265">
        <v>921812</v>
      </c>
      <c r="E21" s="265"/>
      <c r="F21" s="265"/>
      <c r="G21" s="266">
        <f t="shared" si="0"/>
        <v>921812</v>
      </c>
    </row>
    <row r="22" spans="1:7" ht="19.5" customHeight="1">
      <c r="A22" s="263" t="s">
        <v>335</v>
      </c>
      <c r="B22" s="264" t="s">
        <v>359</v>
      </c>
      <c r="C22" s="263" t="s">
        <v>360</v>
      </c>
      <c r="D22" s="265"/>
      <c r="E22" s="265"/>
      <c r="F22" s="265"/>
      <c r="G22" s="266">
        <f t="shared" si="0"/>
        <v>0</v>
      </c>
    </row>
    <row r="23" spans="1:7" s="270" customFormat="1" ht="47.25">
      <c r="A23" s="267" t="s">
        <v>338</v>
      </c>
      <c r="B23" s="268" t="s">
        <v>361</v>
      </c>
      <c r="C23" s="267" t="s">
        <v>362</v>
      </c>
      <c r="D23" s="273"/>
      <c r="E23" s="273"/>
      <c r="F23" s="273"/>
      <c r="G23" s="266">
        <f t="shared" si="0"/>
        <v>0</v>
      </c>
    </row>
    <row r="24" spans="1:7" ht="15.75">
      <c r="A24" s="263" t="s">
        <v>341</v>
      </c>
      <c r="B24" s="264" t="s">
        <v>363</v>
      </c>
      <c r="C24" s="263" t="s">
        <v>364</v>
      </c>
      <c r="D24" s="265"/>
      <c r="E24" s="265"/>
      <c r="F24" s="265"/>
      <c r="G24" s="266">
        <f t="shared" si="0"/>
        <v>0</v>
      </c>
    </row>
    <row r="25" spans="1:7" ht="19.5" customHeight="1">
      <c r="A25" s="263" t="s">
        <v>344</v>
      </c>
      <c r="B25" s="264" t="s">
        <v>365</v>
      </c>
      <c r="C25" s="263" t="s">
        <v>366</v>
      </c>
      <c r="D25" s="265"/>
      <c r="E25" s="265"/>
      <c r="F25" s="265"/>
      <c r="G25" s="266">
        <f t="shared" si="0"/>
        <v>0</v>
      </c>
    </row>
    <row r="26" spans="1:7" ht="19.5" customHeight="1">
      <c r="A26" s="263" t="s">
        <v>347</v>
      </c>
      <c r="B26" s="264" t="s">
        <v>367</v>
      </c>
      <c r="C26" s="263" t="s">
        <v>368</v>
      </c>
      <c r="D26" s="265">
        <v>1300000</v>
      </c>
      <c r="E26" s="265"/>
      <c r="F26" s="265"/>
      <c r="G26" s="266">
        <f t="shared" si="0"/>
        <v>1300000</v>
      </c>
    </row>
    <row r="27" spans="1:7" ht="15.75">
      <c r="A27" s="263" t="s">
        <v>350</v>
      </c>
      <c r="B27" s="264" t="s">
        <v>369</v>
      </c>
      <c r="C27" s="263" t="s">
        <v>370</v>
      </c>
      <c r="D27" s="265"/>
      <c r="E27" s="265"/>
      <c r="F27" s="265"/>
      <c r="G27" s="266">
        <f t="shared" si="0"/>
        <v>0</v>
      </c>
    </row>
  </sheetData>
  <mergeCells count="14">
    <mergeCell ref="F8:F9"/>
    <mergeCell ref="G8:G9"/>
    <mergeCell ref="A1:B4"/>
    <mergeCell ref="F1:H1"/>
    <mergeCell ref="A11:B11"/>
    <mergeCell ref="A20:B20"/>
    <mergeCell ref="A5:D5"/>
    <mergeCell ref="A6:G6"/>
    <mergeCell ref="A7:D7"/>
    <mergeCell ref="A8:A9"/>
    <mergeCell ref="B8:B9"/>
    <mergeCell ref="C8:C9"/>
    <mergeCell ref="D8:D9"/>
    <mergeCell ref="E8:E9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H2" sqref="H2"/>
    </sheetView>
  </sheetViews>
  <sheetFormatPr defaultColWidth="9.140625" defaultRowHeight="12.75"/>
  <cols>
    <col min="1" max="1" width="4.8515625" style="194" customWidth="1"/>
    <col min="2" max="2" width="32.28125" style="194" customWidth="1"/>
    <col min="3" max="3" width="8.421875" style="194" hidden="1" customWidth="1"/>
    <col min="4" max="4" width="20.28125" style="194" customWidth="1"/>
    <col min="5" max="5" width="7.421875" style="194" customWidth="1"/>
    <col min="6" max="6" width="12.140625" style="194" customWidth="1"/>
    <col min="7" max="9" width="11.421875" style="194" customWidth="1"/>
    <col min="10" max="16384" width="9.140625" style="194" customWidth="1"/>
  </cols>
  <sheetData>
    <row r="1" spans="1:8" ht="15.75">
      <c r="A1" s="173"/>
      <c r="B1" s="173"/>
      <c r="C1" s="173"/>
      <c r="D1" s="173"/>
      <c r="E1" s="173"/>
      <c r="F1" s="173"/>
      <c r="G1" s="173"/>
      <c r="H1" s="274" t="s">
        <v>410</v>
      </c>
    </row>
    <row r="2" spans="1:8" ht="15.75">
      <c r="A2" s="173"/>
      <c r="B2" s="173"/>
      <c r="C2" s="173"/>
      <c r="D2" s="173"/>
      <c r="E2" s="173"/>
      <c r="F2" s="173"/>
      <c r="G2" s="173"/>
      <c r="H2" s="274" t="s">
        <v>424</v>
      </c>
    </row>
    <row r="3" spans="1:8" ht="15.75">
      <c r="A3" s="173"/>
      <c r="B3" s="173"/>
      <c r="C3" s="173"/>
      <c r="D3" s="173"/>
      <c r="E3" s="173"/>
      <c r="F3" s="173"/>
      <c r="G3" s="173"/>
      <c r="H3" s="274" t="s">
        <v>243</v>
      </c>
    </row>
    <row r="4" spans="1:8" ht="15.75">
      <c r="A4" s="173"/>
      <c r="B4" s="173"/>
      <c r="C4" s="173"/>
      <c r="D4" s="173"/>
      <c r="E4" s="173"/>
      <c r="F4" s="173"/>
      <c r="G4" s="173"/>
      <c r="H4" s="274" t="s">
        <v>412</v>
      </c>
    </row>
    <row r="5" spans="2:9" ht="13.5" customHeight="1">
      <c r="B5" s="391"/>
      <c r="C5" s="391"/>
      <c r="D5" s="391"/>
      <c r="E5" s="391"/>
      <c r="F5" s="391"/>
      <c r="G5" s="391"/>
      <c r="H5" s="391"/>
      <c r="I5" s="391"/>
    </row>
    <row r="6" spans="2:9" ht="24.75" customHeight="1">
      <c r="B6" s="408" t="s">
        <v>421</v>
      </c>
      <c r="C6" s="408"/>
      <c r="D6" s="408"/>
      <c r="E6" s="408"/>
      <c r="F6" s="408"/>
      <c r="G6" s="408"/>
      <c r="H6" s="408"/>
      <c r="I6" s="408"/>
    </row>
    <row r="7" spans="2:9" ht="11.25" customHeight="1">
      <c r="B7" s="415"/>
      <c r="C7" s="415"/>
      <c r="D7" s="415"/>
      <c r="E7" s="415"/>
      <c r="F7" s="415"/>
      <c r="G7" s="416"/>
      <c r="H7" s="416"/>
      <c r="I7" s="416"/>
    </row>
    <row r="8" spans="1:9" s="276" customFormat="1" ht="38.25" customHeight="1">
      <c r="A8" s="421" t="s">
        <v>226</v>
      </c>
      <c r="B8" s="417" t="s">
        <v>378</v>
      </c>
      <c r="C8" s="417" t="s">
        <v>379</v>
      </c>
      <c r="D8" s="417" t="s">
        <v>380</v>
      </c>
      <c r="E8" s="417" t="s">
        <v>420</v>
      </c>
      <c r="F8" s="417" t="s">
        <v>381</v>
      </c>
      <c r="G8" s="418" t="s">
        <v>244</v>
      </c>
      <c r="H8" s="419"/>
      <c r="I8" s="420"/>
    </row>
    <row r="9" spans="1:9" s="259" customFormat="1" ht="45" customHeight="1">
      <c r="A9" s="422"/>
      <c r="B9" s="417"/>
      <c r="C9" s="417"/>
      <c r="D9" s="417"/>
      <c r="E9" s="417"/>
      <c r="F9" s="417"/>
      <c r="G9" s="275">
        <v>2007</v>
      </c>
      <c r="H9" s="275">
        <v>2008</v>
      </c>
      <c r="I9" s="275">
        <v>2009</v>
      </c>
    </row>
    <row r="10" spans="1:9" s="277" customFormat="1" ht="12">
      <c r="A10" s="324">
        <v>1</v>
      </c>
      <c r="B10" s="324">
        <v>2</v>
      </c>
      <c r="C10" s="324">
        <v>2</v>
      </c>
      <c r="D10" s="324">
        <v>3</v>
      </c>
      <c r="E10" s="324">
        <v>4</v>
      </c>
      <c r="F10" s="324">
        <v>8</v>
      </c>
      <c r="G10" s="324">
        <v>9</v>
      </c>
      <c r="H10" s="324">
        <v>10</v>
      </c>
      <c r="I10" s="324">
        <v>11</v>
      </c>
    </row>
    <row r="11" spans="1:9" ht="26.25" customHeight="1" hidden="1">
      <c r="A11" s="278"/>
      <c r="B11" s="278"/>
      <c r="C11" s="278"/>
      <c r="D11" s="278"/>
      <c r="E11" s="278"/>
      <c r="F11" s="278"/>
      <c r="G11" s="278"/>
      <c r="H11" s="278"/>
      <c r="I11" s="278"/>
    </row>
    <row r="12" spans="1:9" ht="33.75" customHeight="1">
      <c r="A12" s="301">
        <v>1</v>
      </c>
      <c r="B12" s="308" t="s">
        <v>252</v>
      </c>
      <c r="C12" s="299"/>
      <c r="D12" s="300" t="s">
        <v>382</v>
      </c>
      <c r="E12" s="300">
        <v>2007</v>
      </c>
      <c r="F12" s="302">
        <v>1550000</v>
      </c>
      <c r="G12" s="302">
        <v>1550000</v>
      </c>
      <c r="H12" s="302"/>
      <c r="I12" s="302"/>
    </row>
    <row r="13" spans="1:9" ht="33.75" customHeight="1">
      <c r="A13" s="304">
        <v>2</v>
      </c>
      <c r="B13" s="306" t="s">
        <v>383</v>
      </c>
      <c r="C13" s="230"/>
      <c r="D13" s="303" t="s">
        <v>382</v>
      </c>
      <c r="E13" s="303">
        <v>2007</v>
      </c>
      <c r="F13" s="305">
        <v>600000</v>
      </c>
      <c r="G13" s="305">
        <v>600000</v>
      </c>
      <c r="H13" s="305"/>
      <c r="I13" s="305"/>
    </row>
    <row r="14" spans="1:9" ht="33.75" customHeight="1">
      <c r="A14" s="304">
        <v>3</v>
      </c>
      <c r="B14" s="306" t="s">
        <v>251</v>
      </c>
      <c r="C14" s="230"/>
      <c r="D14" s="303" t="s">
        <v>382</v>
      </c>
      <c r="E14" s="303">
        <v>2007</v>
      </c>
      <c r="F14" s="305">
        <v>500000</v>
      </c>
      <c r="G14" s="305">
        <v>500000</v>
      </c>
      <c r="H14" s="305"/>
      <c r="I14" s="305"/>
    </row>
    <row r="15" spans="1:9" ht="33.75" customHeight="1">
      <c r="A15" s="304">
        <v>4</v>
      </c>
      <c r="B15" s="306" t="s">
        <v>384</v>
      </c>
      <c r="C15" s="230"/>
      <c r="D15" s="303" t="s">
        <v>382</v>
      </c>
      <c r="E15" s="303">
        <v>2007</v>
      </c>
      <c r="F15" s="305">
        <v>250000</v>
      </c>
      <c r="G15" s="305">
        <v>250000</v>
      </c>
      <c r="H15" s="305"/>
      <c r="I15" s="305"/>
    </row>
    <row r="16" spans="1:9" ht="45.75" customHeight="1">
      <c r="A16" s="304">
        <v>5</v>
      </c>
      <c r="B16" s="306" t="s">
        <v>385</v>
      </c>
      <c r="C16" s="230"/>
      <c r="D16" s="303" t="s">
        <v>382</v>
      </c>
      <c r="E16" s="303">
        <v>2007</v>
      </c>
      <c r="F16" s="305">
        <v>80000</v>
      </c>
      <c r="G16" s="305">
        <v>80000</v>
      </c>
      <c r="H16" s="305"/>
      <c r="I16" s="305"/>
    </row>
    <row r="17" spans="1:9" ht="50.25" customHeight="1">
      <c r="A17" s="304">
        <v>6</v>
      </c>
      <c r="B17" s="306" t="s">
        <v>386</v>
      </c>
      <c r="C17" s="230"/>
      <c r="D17" s="303" t="s">
        <v>382</v>
      </c>
      <c r="E17" s="303">
        <v>2007</v>
      </c>
      <c r="F17" s="305">
        <v>450000</v>
      </c>
      <c r="G17" s="305">
        <v>450000</v>
      </c>
      <c r="H17" s="305"/>
      <c r="I17" s="305"/>
    </row>
    <row r="18" spans="1:9" ht="33.75" customHeight="1">
      <c r="A18" s="304">
        <v>7</v>
      </c>
      <c r="B18" s="306" t="s">
        <v>387</v>
      </c>
      <c r="C18" s="230"/>
      <c r="D18" s="303" t="s">
        <v>382</v>
      </c>
      <c r="E18" s="303">
        <v>2007</v>
      </c>
      <c r="F18" s="305">
        <v>50000</v>
      </c>
      <c r="G18" s="305">
        <v>50000</v>
      </c>
      <c r="H18" s="305"/>
      <c r="I18" s="305"/>
    </row>
    <row r="19" spans="1:9" ht="29.25" customHeight="1">
      <c r="A19" s="304">
        <v>8</v>
      </c>
      <c r="B19" s="306" t="s">
        <v>422</v>
      </c>
      <c r="C19" s="230"/>
      <c r="D19" s="303" t="s">
        <v>411</v>
      </c>
      <c r="E19" s="303">
        <v>2008</v>
      </c>
      <c r="F19" s="305">
        <f>SUM(G19:I19)</f>
        <v>1000000</v>
      </c>
      <c r="G19" s="305"/>
      <c r="H19" s="305">
        <v>1000000</v>
      </c>
      <c r="I19" s="305"/>
    </row>
    <row r="20" spans="1:9" s="270" customFormat="1" ht="22.5" customHeight="1">
      <c r="A20" s="423" t="s">
        <v>388</v>
      </c>
      <c r="B20" s="424"/>
      <c r="C20" s="424"/>
      <c r="D20" s="424"/>
      <c r="E20" s="424"/>
      <c r="F20" s="307">
        <f>SUM(F12:F19)</f>
        <v>4480000</v>
      </c>
      <c r="G20" s="307">
        <f>SUM(G12:G19)</f>
        <v>3480000</v>
      </c>
      <c r="H20" s="307">
        <f>SUM(H12:H19)</f>
        <v>1000000</v>
      </c>
      <c r="I20" s="307">
        <f>SUM(I12:I19)</f>
        <v>0</v>
      </c>
    </row>
    <row r="21" ht="14.25" customHeight="1"/>
    <row r="22" s="323" customFormat="1" ht="18.75" customHeight="1"/>
    <row r="23" s="322" customFormat="1" ht="15.75"/>
    <row r="24" s="322" customFormat="1" ht="15.75"/>
  </sheetData>
  <mergeCells count="11">
    <mergeCell ref="A8:A9"/>
    <mergeCell ref="A20:E20"/>
    <mergeCell ref="B5:I5"/>
    <mergeCell ref="B6:I6"/>
    <mergeCell ref="B7:I7"/>
    <mergeCell ref="F8:F9"/>
    <mergeCell ref="G8:I8"/>
    <mergeCell ref="B8:B9"/>
    <mergeCell ref="C8:C9"/>
    <mergeCell ref="D8:D9"/>
    <mergeCell ref="E8:E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Piękoś</cp:lastModifiedBy>
  <cp:lastPrinted>2007-08-13T11:26:25Z</cp:lastPrinted>
  <dcterms:created xsi:type="dcterms:W3CDTF">2007-01-12T11:10:09Z</dcterms:created>
  <dcterms:modified xsi:type="dcterms:W3CDTF">2007-08-14T08:51:49Z</dcterms:modified>
  <cp:category/>
  <cp:version/>
  <cp:contentType/>
  <cp:contentStatus/>
</cp:coreProperties>
</file>