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ob." sheetId="1" r:id="rId1"/>
    <sheet name="+" sheetId="2" r:id="rId2"/>
    <sheet name="dochody1" sheetId="3" r:id="rId3"/>
    <sheet name="Wydatki2" sheetId="4" r:id="rId4"/>
    <sheet name="ad.rz. " sheetId="5" r:id="rId5"/>
    <sheet name="poroz3 " sheetId="6" r:id="rId6"/>
    <sheet name="inw4 " sheetId="7" r:id="rId7"/>
    <sheet name="WPI5 " sheetId="8" r:id="rId8"/>
    <sheet name="UE6" sheetId="9" r:id="rId9"/>
    <sheet name="p-r7" sheetId="10" r:id="rId10"/>
    <sheet name="rez8" sheetId="11" r:id="rId11"/>
    <sheet name="dot9" sheetId="12" r:id="rId12"/>
    <sheet name="g.pom10" sheetId="13" r:id="rId13"/>
    <sheet name="PFOŚiGW11 " sheetId="14" r:id="rId14"/>
    <sheet name="PFGZGiK12" sheetId="15" r:id="rId15"/>
    <sheet name="80130" sheetId="16" r:id="rId16"/>
  </sheets>
  <definedNames>
    <definedName name="_xlnm.Print_Area" localSheetId="5">'poroz3 '!$A$1:$F$34</definedName>
    <definedName name="_xlnm.Print_Titles" localSheetId="2">'dochody1'!$8:$8</definedName>
    <definedName name="_xlnm.Print_Titles" localSheetId="5">'poroz3 '!$10:$10</definedName>
    <definedName name="_xlnm.Print_Titles" localSheetId="8">'UE6'!$14:$14</definedName>
    <definedName name="_xlnm.Print_Titles" localSheetId="7">'WPI5 '!$10:$10</definedName>
    <definedName name="_xlnm.Print_Titles" localSheetId="3">'Wydatki2'!$8:$8</definedName>
  </definedNames>
  <calcPr fullCalcOnLoad="1"/>
</workbook>
</file>

<file path=xl/sharedStrings.xml><?xml version="1.0" encoding="utf-8"?>
<sst xmlns="http://schemas.openxmlformats.org/spreadsheetml/2006/main" count="2276" uniqueCount="690">
  <si>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</si>
  <si>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</si>
  <si>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</si>
  <si>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</si>
  <si>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</si>
  <si>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</si>
  <si>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</si>
  <si>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</si>
  <si>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</si>
  <si>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</si>
  <si>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</si>
  <si>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</si>
  <si>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</si>
  <si>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</si>
  <si>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</si>
  <si>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</si>
  <si>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</si>
  <si>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</si>
  <si>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</si>
  <si>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</si>
  <si>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</si>
  <si>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</si>
  <si>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</si>
  <si>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</si>
  <si>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</si>
  <si>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</si>
  <si>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</si>
  <si>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</si>
  <si>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</si>
  <si>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</si>
  <si>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</si>
  <si>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</si>
  <si>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</si>
  <si>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</si>
  <si>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</si>
  <si>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</si>
  <si>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</si>
  <si>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</si>
  <si>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</si>
  <si>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</si>
  <si>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</si>
  <si>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</si>
  <si>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</si>
  <si>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</si>
  <si>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</si>
  <si>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</si>
  <si>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</si>
  <si>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</si>
  <si>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</si>
  <si>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</si>
  <si>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</si>
  <si>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</si>
  <si>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</si>
  <si>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</si>
  <si>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Komendy powiatowe Państwowej Straży Pożarnej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</si>
  <si>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</si>
  <si>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</si>
  <si>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</si>
  <si>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</si>
  <si>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</si>
  <si>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</si>
  <si>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</si>
  <si>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</si>
  <si>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</si>
  <si>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</si>
  <si>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</si>
  <si>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</si>
  <si>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</si>
  <si>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</si>
  <si>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</si>
  <si>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</si>
  <si>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</si>
  <si>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</si>
  <si>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</si>
  <si>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</si>
  <si>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</si>
  <si>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</si>
  <si>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</si>
  <si>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</si>
  <si>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</si>
  <si>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</si>
  <si>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</si>
  <si>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</si>
  <si>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</si>
  <si>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</si>
  <si>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</si>
  <si>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</si>
  <si>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</si>
  <si>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</si>
  <si>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</si>
  <si>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Plan przed zmianami</t>
  </si>
  <si>
    <t>Środki otrzymane od pozostałych jednostek zaliczanych do sektora finansów publicznych na realizację zadań bieżących jednostek zaliczanych do sektora finansów publicznych</t>
  </si>
  <si>
    <t>Rozdz.</t>
  </si>
  <si>
    <t>Wyszczególnienie</t>
  </si>
  <si>
    <t>Wydatki majątkowe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</si>
  <si>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</si>
  <si>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</si>
  <si>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</si>
  <si>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</si>
  <si>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</si>
  <si>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</si>
  <si>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</si>
  <si>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</si>
  <si>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</si>
  <si>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</si>
  <si>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</si>
  <si>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</si>
  <si>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</si>
  <si>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</si>
  <si>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</si>
  <si>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</si>
  <si>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</si>
  <si>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</si>
  <si>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</si>
  <si>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</si>
  <si>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</si>
  <si>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</si>
  <si>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</si>
  <si>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</si>
  <si>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Szpitale ogólne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</si>
  <si>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</si>
  <si>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</si>
  <si>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</si>
  <si>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</si>
  <si>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</si>
  <si>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</si>
  <si>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</si>
  <si>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</si>
  <si>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</si>
  <si>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</si>
  <si>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</si>
  <si>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Rehabilitacja zawodowa i społeczna osób niepełnosprawnych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</si>
  <si>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</si>
  <si>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</si>
  <si>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</si>
  <si>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</si>
  <si>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</si>
  <si>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</si>
  <si>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</si>
  <si>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</si>
  <si>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85417</t>
  </si>
  <si>
    <t>92105</t>
  </si>
  <si>
    <t>92116</t>
  </si>
  <si>
    <t>92695</t>
  </si>
  <si>
    <t>Powiatowe centrum pomocy rodzinie</t>
  </si>
  <si>
    <t>Wpływy z tytułu pomocy finansowej udzielanej między jednostkami samorządu terytorialnego na dofinansowanie własnych zadań bieżących</t>
  </si>
  <si>
    <t>Gospodarstwa pomocnicze</t>
  </si>
  <si>
    <t>Wpływy do budżetu części zysku gospodarstwa pomocniczego</t>
  </si>
  <si>
    <t>Lp.</t>
  </si>
  <si>
    <t>Wykaz rezerw celowych</t>
  </si>
  <si>
    <t>Przeznaczenie</t>
  </si>
  <si>
    <t xml:space="preserve">Plan </t>
  </si>
  <si>
    <t>Na nagrody starosty dla dyrektorów placówek oświatowych i wytypowanych nauczycieli</t>
  </si>
  <si>
    <t>Ogółem</t>
  </si>
  <si>
    <t>80309</t>
  </si>
  <si>
    <t>Wpływy z tytułu pomocy finansowej udzielonej między jednostkami samorzadu terytorialnego na dofinansowanie własnych zadań inwestycyjnych i zakupów inwestycyjnych</t>
  </si>
  <si>
    <t>Zabezpieczenie udzielonego poręczenia spłaty kredytu zaciągniętego przez Szpital Powiatowy w Złotowie</t>
  </si>
  <si>
    <t>Szkolnictwo wyższe</t>
  </si>
  <si>
    <t>803</t>
  </si>
  <si>
    <t>Rady Powiatu Złotowskiego</t>
  </si>
  <si>
    <t>Wydatki</t>
  </si>
  <si>
    <t>1. porozumień z innymi jednostkami samorządu terytorialnego.</t>
  </si>
  <si>
    <t>Klasyfikacja</t>
  </si>
  <si>
    <t>Nazwa zadania</t>
  </si>
  <si>
    <t>Dochody</t>
  </si>
  <si>
    <t>dofinansowanie kosztów utrzymania dzieci w placówkach opiekuńczo-wychowawczych</t>
  </si>
  <si>
    <t>dofinansowaniedla rodzin zastępczych prowadzonych przez powiaty</t>
  </si>
  <si>
    <t>dofinansowanie indywidualnego nauczania dzieci niesłyszacych,słabo słyszacych i dzieci z autyzmem</t>
  </si>
  <si>
    <t>Razem:</t>
  </si>
  <si>
    <t>Wykaz wydatków majątkowych</t>
  </si>
  <si>
    <t>dział</t>
  </si>
  <si>
    <t>rozdział</t>
  </si>
  <si>
    <t>nazwa zadania</t>
  </si>
  <si>
    <t>Zakup samochodu służbowego dla Starostwa Powiatowego</t>
  </si>
  <si>
    <t>Załącznik nr 3</t>
  </si>
  <si>
    <t xml:space="preserve">Załącznik nr 1 </t>
  </si>
  <si>
    <t>cel dotacji</t>
  </si>
  <si>
    <t>za zakup sprzetu i wyposażenia dla Komendy Powiatowej Policji w Złotowie</t>
  </si>
  <si>
    <t>na prowadzenie szkół niepublicznych na prawach szkół publicznych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</si>
  <si>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</si>
  <si>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</si>
  <si>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dla rodzin  zastępczych prowadzonych przez powiaty</t>
  </si>
  <si>
    <t>na dofinansowanie indywidualnego nauczania dzieci niesłyszących, słabo słyszących i dzieci z autyzmem</t>
  </si>
  <si>
    <t>na prowadzenie internatu dla szkoły niepublicznej na prawach szkoły publicznej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</si>
  <si>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</si>
  <si>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</si>
  <si>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</si>
  <si>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w złotych</t>
  </si>
  <si>
    <t>Treść</t>
  </si>
  <si>
    <t xml:space="preserve">§ 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</si>
  <si>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</si>
  <si>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</si>
  <si>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</si>
  <si>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</si>
  <si>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</si>
  <si>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</si>
  <si>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</si>
  <si>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</si>
  <si>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</si>
  <si>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</si>
  <si>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</si>
  <si>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</si>
  <si>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</si>
  <si>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</si>
  <si>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</si>
  <si>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</si>
  <si>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</si>
  <si>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</si>
  <si>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</si>
  <si>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</si>
  <si>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</si>
  <si>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</si>
  <si>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</si>
  <si>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</si>
  <si>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</si>
  <si>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</si>
  <si>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</si>
  <si>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</si>
  <si>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</si>
  <si>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</si>
  <si>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</si>
  <si>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</si>
  <si>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</si>
  <si>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</si>
  <si>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</si>
  <si>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</si>
  <si>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</si>
  <si>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</si>
  <si>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</si>
  <si>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</si>
  <si>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</si>
  <si>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Młodzieżowe ośrodki socjoterapii</t>
  </si>
  <si>
    <t>Jednostki specjalistycznego poradnictwa, mieszkania chronione i ośrodki interwencji kryzysowej</t>
  </si>
  <si>
    <t>Nazwa programu lub zadania z kontraktu</t>
  </si>
  <si>
    <t>Cel</t>
  </si>
  <si>
    <t>Jednostka organizacyjna odpowiedzialna za realizację lub koordynująca</t>
  </si>
  <si>
    <t>Łączne nakłady  finansowe</t>
  </si>
  <si>
    <t>Ogółem:</t>
  </si>
  <si>
    <t>Szpital Powiatowy w Złotowie</t>
  </si>
  <si>
    <t>przychody</t>
  </si>
  <si>
    <t>dochody</t>
  </si>
  <si>
    <t>razem</t>
  </si>
  <si>
    <t>wydatki</t>
  </si>
  <si>
    <t>rozchody</t>
  </si>
  <si>
    <t>nadwyżka / deficyt:</t>
  </si>
  <si>
    <t>suma kontrolna:</t>
  </si>
  <si>
    <t>Okres real.</t>
  </si>
  <si>
    <t>Zakup tomografu komputerowego dla Szpitala Powiatowego w Złotowie</t>
  </si>
  <si>
    <t>0680</t>
  </si>
  <si>
    <t>Wpływy od rodziców z tytułu odpłatności za utrzymanie dzieci (wychowanków) w placówkach
opiekuńczo - wychowawczych</t>
  </si>
  <si>
    <t>Dział 900 Gospodarka komunalna i ochrona środowiska</t>
  </si>
  <si>
    <t>Rozdział 90011 Fundusz Ochrony Środowiska i Gospodarki Wodnej</t>
  </si>
  <si>
    <t>wyszczególnienie</t>
  </si>
  <si>
    <t>I.</t>
  </si>
  <si>
    <t>II.</t>
  </si>
  <si>
    <t>Przychody</t>
  </si>
  <si>
    <t>Wydatki bieżące</t>
  </si>
  <si>
    <t>ogółem</t>
  </si>
  <si>
    <t>w tym: dotacja z budżetu</t>
  </si>
  <si>
    <t>w tym: wpłata do budżetu</t>
  </si>
  <si>
    <t>Zakłady budżetowe:</t>
  </si>
  <si>
    <t>Zespół Szkół Rolniczych w Złotowie</t>
  </si>
  <si>
    <t>Zespól Szkół Spożywczych Warsztaty-Młyn Szkoleniowy                                                                                     w Krajence</t>
  </si>
  <si>
    <t>Zespól Szkół Elektro - Mechanicznych Warsztaty Szkolne  w Złotowie</t>
  </si>
  <si>
    <t>Zespół Szkół Technicznych w Jastrowiu</t>
  </si>
  <si>
    <t>Gospodarstwo Pomocnicze "Domek Letniskowy" w Sławianowie przy Komendzie Powiatowej Państwowej Straży Pożarnej w Złotowie</t>
  </si>
  <si>
    <t>*) w rachunku dochodów własnych - Dochody</t>
  </si>
  <si>
    <t>WYDATKI - zestawienie według działów, rozdziałów i paragrafów</t>
  </si>
  <si>
    <t>paragraf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</si>
  <si>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</si>
  <si>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</si>
  <si>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</si>
  <si>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</si>
  <si>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</si>
  <si>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</si>
  <si>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</si>
  <si>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</si>
  <si>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</si>
  <si>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</si>
  <si>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</si>
  <si>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</si>
  <si>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</si>
  <si>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</si>
  <si>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Zakup usług zdrowotnych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</si>
  <si>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</si>
  <si>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</si>
  <si>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</si>
  <si>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</si>
  <si>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</si>
  <si>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</si>
  <si>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</si>
  <si>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</si>
  <si>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</si>
  <si>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</si>
  <si>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</si>
  <si>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</si>
  <si>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</si>
  <si>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</si>
  <si>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</si>
  <si>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</si>
  <si>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</si>
  <si>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</si>
  <si>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</si>
  <si>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</si>
  <si>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</si>
  <si>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</si>
  <si>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Zakup usług obejmujących tłumaczenia</t>
  </si>
  <si>
    <t>4530</t>
  </si>
  <si>
    <t>4580</t>
  </si>
  <si>
    <t>4610</t>
  </si>
  <si>
    <t>Odsetki od nieterminowych wpłat podatku VAT</t>
  </si>
  <si>
    <t>Szkolenia pracowników niebędących członakmi korpusu służby cywilnej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</si>
  <si>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</si>
  <si>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</si>
  <si>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</si>
  <si>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</si>
  <si>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</si>
  <si>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</si>
  <si>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</si>
  <si>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</si>
  <si>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</si>
  <si>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</si>
  <si>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</si>
  <si>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</si>
  <si>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</si>
  <si>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</si>
  <si>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</si>
  <si>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</si>
  <si>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</si>
  <si>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</si>
  <si>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3240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</si>
  <si>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</si>
  <si>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</si>
  <si>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</si>
  <si>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</si>
  <si>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</si>
  <si>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</si>
  <si>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</si>
  <si>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</si>
  <si>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</si>
  <si>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</si>
  <si>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</si>
  <si>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</si>
  <si>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</si>
  <si>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</si>
  <si>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</si>
  <si>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</si>
  <si>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</si>
  <si>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</si>
  <si>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</si>
  <si>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</si>
  <si>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</si>
  <si>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</si>
  <si>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</si>
  <si>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</si>
  <si>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</si>
  <si>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</si>
  <si>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</si>
  <si>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</si>
  <si>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</si>
  <si>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3248</t>
  </si>
  <si>
    <t>3249</t>
  </si>
  <si>
    <t>6220</t>
  </si>
  <si>
    <t>85154</t>
  </si>
  <si>
    <t>4130</t>
  </si>
  <si>
    <t>4220</t>
  </si>
  <si>
    <t>4230</t>
  </si>
  <si>
    <t>Dotacja podmiotowa z budżetu dla jednostek niezaliczanych do sektora finansów publicznych</t>
  </si>
  <si>
    <t>4018</t>
  </si>
  <si>
    <t>4019</t>
  </si>
  <si>
    <t>4048</t>
  </si>
  <si>
    <t>4049</t>
  </si>
  <si>
    <t>4419</t>
  </si>
  <si>
    <t>85346</t>
  </si>
  <si>
    <t>2310</t>
  </si>
  <si>
    <t>Dotacje celowe przekazane gminie  na zadania bieżące realizowane na podstawie porozumień (umów) między jednostkami samorzadu terytorialnego</t>
  </si>
  <si>
    <t>Ogółem wydatki:</t>
  </si>
  <si>
    <t>Wydatki majątkowe:</t>
  </si>
  <si>
    <t>Prace geodezyjne - urządzeniowe na potrzeby rolnictwa</t>
  </si>
  <si>
    <t>Fundusz ochrony Gruntów</t>
  </si>
  <si>
    <t>Różne wydatki na rzecz osób fizycznych</t>
  </si>
  <si>
    <t>Nadzór nad gospodarką leśną</t>
  </si>
  <si>
    <t>Drogi publiczne wojewódzkie</t>
  </si>
  <si>
    <t>Dotacje celowe przekazane do samorzadu województwa na inwestycje i zakupy inwestycyjne realizowane na podstawie porozumień (umów) między jednostkami samorządu terytorialnego</t>
  </si>
  <si>
    <t>Świadczenia społeczne</t>
  </si>
  <si>
    <t>Wpłaty na PFRON</t>
  </si>
  <si>
    <t>Wynagrodzenia bezosobowe</t>
  </si>
  <si>
    <t>Podatek od nieruchomości</t>
  </si>
  <si>
    <t>Pozostałe podatki na rzecz budżetów jednostek samorządu terytorialnego</t>
  </si>
  <si>
    <t>Opłaty na rzecz budżetów jednostek samorządu terytorialnego</t>
  </si>
  <si>
    <t>Szkolenia pracowników</t>
  </si>
  <si>
    <t>Wydatki inwestycyjne jednostek budżetowych</t>
  </si>
  <si>
    <t>Wynagrodzenia osobowe członków korpusu służby cywilnej</t>
  </si>
  <si>
    <t>Opłaty czynszowe za pomieszczenia biurowe</t>
  </si>
  <si>
    <t>Rady powiatów</t>
  </si>
  <si>
    <t>Podróże służbowe zagraniczne</t>
  </si>
  <si>
    <t>Podatek od towarów i usług (VAT)</t>
  </si>
  <si>
    <t>Koszty postępowania sądowego i prokuratorskiego</t>
  </si>
  <si>
    <t>Urzędy naczelnych organów władzy państwowej, kontroli i ochrony prawa oraz sądownictwa</t>
  </si>
  <si>
    <t>Wybory do rad gminy,rad powiatów i sejmików województw,wybory wójtów,burmistrzów i prezydentów miast oraz referenda gminne,powiatowe i wojewódzkie</t>
  </si>
  <si>
    <t>Komendy wojewódzkie Policji</t>
  </si>
  <si>
    <t>Wydatki osobowe niezaliczane do uposażeń wypłacone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</si>
  <si>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</si>
  <si>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</si>
  <si>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</si>
  <si>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i świadczenia pieniężne wyplacane funkcjonariuszom zwolnionym</t>
  </si>
  <si>
    <t>Równoważniki pieniężne i ekwiwalenty dla żołnierzy i funkcjonariuszy</t>
  </si>
  <si>
    <t>Opłaty na rzecz budżetu państwa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</si>
  <si>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</si>
  <si>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</si>
  <si>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</si>
  <si>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</si>
  <si>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 xml:space="preserve">Rezerwy </t>
  </si>
  <si>
    <t>Stypendia oraz inne formy pomocy dla uczniów</t>
  </si>
  <si>
    <t>Dotacje celowe przekazane dla powiatu na zadania bieżace realzowane na podstawie porozumień (umów) między jednostkami samorzadu terytorialego</t>
  </si>
  <si>
    <t>Dotacja podmiotowa z budżetu dla niepublicznej jednostki systemu oświaty</t>
  </si>
  <si>
    <t>Dotacja celowa z budżetu na finansowanie lub dofinansowanie zada zleconych do realizacji stowarzyszeniom</t>
  </si>
  <si>
    <t>Dokształcanie i doskonalenie nauczycieli</t>
  </si>
  <si>
    <t>Pomoc materialna dla studentów</t>
  </si>
  <si>
    <t>dotacje celowe z budżetu na finansowanie lub dofinansowanie kosztów realizacji inwestycji i zakupów inwestycyjnych innych jednostek sektora finansów publicznych</t>
  </si>
  <si>
    <t>Ratownictwo medyczne</t>
  </si>
  <si>
    <t>Zwalczanie narkomanii</t>
  </si>
  <si>
    <t>Przeciwdziałanie alkoholizmowi</t>
  </si>
  <si>
    <t>Składki na ubezpieczenie zdrowotne</t>
  </si>
  <si>
    <t>Opieka społeczna</t>
  </si>
  <si>
    <t>Zakup środków żwyności</t>
  </si>
  <si>
    <t>Świadczenia rodzinne oraz składki na ubezpieczenia emerytalne i rentowe z ubezpieczenia społecznego</t>
  </si>
  <si>
    <t>Powiatowe centra pomocy rodzinie</t>
  </si>
  <si>
    <t>Ośrodki adopcyjno-opiekuńcze</t>
  </si>
  <si>
    <t>Zespoły do spraw orzekania o stopniu niepełnosprawności</t>
  </si>
  <si>
    <t>Poradnie psychologiczno-pedagogiczne oraz inne poradnie specjalistyczne</t>
  </si>
  <si>
    <t>Kolonie i obozy oraz inne formy wypoczynku dzieci i młodzieży szkolnej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</si>
  <si>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</si>
  <si>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</si>
  <si>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</si>
  <si>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</si>
  <si>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</si>
  <si>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w tym:</t>
  </si>
  <si>
    <t>wynagrodzenia i pochodne</t>
  </si>
  <si>
    <t>pozostałe wydatki bieżące:</t>
  </si>
  <si>
    <t>dotacje z budżetu:</t>
  </si>
  <si>
    <t xml:space="preserve">w tym: </t>
  </si>
  <si>
    <t>pozostałe wydatki bieżące</t>
  </si>
  <si>
    <t>dotacje z budżetu</t>
  </si>
  <si>
    <t xml:space="preserve">Suma kontrolna </t>
  </si>
  <si>
    <t>ZSE-M</t>
  </si>
  <si>
    <t>ZSR</t>
  </si>
  <si>
    <t>ZST</t>
  </si>
  <si>
    <t>szk. Niepubl.</t>
  </si>
  <si>
    <t xml:space="preserve">Na realizację zadań własnych z zakresu zarządzania kryzysowego </t>
  </si>
  <si>
    <t>Na stypendia dla młodzieży w szkołach ponadgimnazjalnych "Matura 2007"</t>
  </si>
  <si>
    <t>Dofinansowanie z gminy Miasto Złotów na modernizację ul.Norwada w Złotowie</t>
  </si>
  <si>
    <t xml:space="preserve">Modernizacja ulicy Norwida w Złotowie </t>
  </si>
  <si>
    <t>Budowa parkingu przy budynku OPP w Złotowie</t>
  </si>
  <si>
    <t>Remont budynku Starostwa Powiatowego w Złotowie</t>
  </si>
  <si>
    <t>Zakup sprzętu komputerowego, zakup i wdrożenie systemu elektronicznego obiegu dokumentów oraz norm ISO w Starostwie Powiatowym w Złotowie</t>
  </si>
  <si>
    <t>Modernizacja instalacji w budynku Zespołu Szkół Rolniczych w Złotowie</t>
  </si>
  <si>
    <t>Remont dachu w budynku Zespołu Szkół Rolniczych w Złotowie</t>
  </si>
  <si>
    <t>Remont elewacji budynku Zespołu Szkół Spożywczych w Krajence</t>
  </si>
  <si>
    <t>Dofinansowanie z Miasta i Gminy Okonek do modernizacji drogi Borucino-Pniewo-Jastrowie</t>
  </si>
  <si>
    <t>Dofinansowanie z Miasta i Gminy Jastrowie do modernizacji drogi Borucino-Pniewo-Jastrowie</t>
  </si>
  <si>
    <t>Dofinansowanie przez Miasto i Gminę Okonek łącza telekomunikacyjnego dla delegaturyw Okonku Wydziału Komunikacji i Dróg Starostwa Powiatowego oraz modernizacji infrastruktury teleinformatycznej</t>
  </si>
  <si>
    <t>dofinansowanie przez Miasto i Gminę Okonek zakupu tomografu komputerowego dla Szpitala Powiatowego im. Alfreda Sokołowskiego w Złotowie</t>
  </si>
  <si>
    <t>Na dotacje dla organizacji pożytku publicznego wyłonionych w drodze konkursu z przeznaczeniem na realizację imprez kulturalno oświatowych i sportowych</t>
  </si>
  <si>
    <t>Termomodernizacja budynku magazynowo-warsztatowego oraz montaż instalacji solarowej do ogrzania wody użytkowej</t>
  </si>
  <si>
    <t>Wynagrodzenie osobowe członków korpusu służby sywilnej</t>
  </si>
  <si>
    <t>Świetlice szkolne</t>
  </si>
  <si>
    <t>4390</t>
  </si>
  <si>
    <t>Opłaty z tytułu zakupu usług</t>
  </si>
  <si>
    <t>Powiatowy Zarząd Dróg w Złotowie</t>
  </si>
  <si>
    <t>Zarządzanie kryzysowe</t>
  </si>
  <si>
    <t>Przychody i rozchody budżetu 2008 r.</t>
  </si>
  <si>
    <t>dofinansowanie z Gminy i Miasta Jastrowie do zakupu samochodu dla Komisariatu Policji w Jastrowiu</t>
  </si>
  <si>
    <t>Wpływy z tytułu pomocy finansowej udzielanej między jednostkami samorządu terytorialnego na dofinansowanie własnych zadań inwestycyjnych i zakupów inwestycyjnych</t>
  </si>
  <si>
    <t>Wydatki na wieloletnie programy inwestycyjne w latach 2008 - 2010</t>
  </si>
  <si>
    <t>Na remonty, zmiany stanu organizacyjnego oraz tworzenie nowych oddziałów w placówkach oświatowych prowadzonych przez Powiat Złotowski</t>
  </si>
  <si>
    <t>Prace remontowe w budynku Zespołu Szkół Elektro - Mechanicznych w Złotowie</t>
  </si>
  <si>
    <t>Dofinansowanie z Miasta i Gminy Jastrowie do modernizacji Chodnika we wsi Sypniewo</t>
  </si>
  <si>
    <t xml:space="preserve">dofinansowanie z Gminy Miasto Złotów dla Komendy Powiatowej Państwowej Staży Pożarnej </t>
  </si>
  <si>
    <t>I. Dochody i wydatki związane z realizacją zadań z zakresu administracji rządowej zleconych gminie i innych zadań zleconych ustawami w 2008 r.</t>
  </si>
  <si>
    <t>Dotacje na realizację zadań z zakresu adm. rządowej</t>
  </si>
  <si>
    <t>Wydatki przeznaczone na realizację zadań z zakresu administracji rządowej</t>
  </si>
  <si>
    <t>II. Dochody i wydatki związane z realizacją zadań w drodze porozumień z organami administracji rządowej  w 2008 r.</t>
  </si>
  <si>
    <t xml:space="preserve">Dotacje na realizację zadań </t>
  </si>
  <si>
    <t>Wydatki przeznaczone na realizację zadań</t>
  </si>
  <si>
    <t>III. Dochody budżetu państwa związane z realizacją zadań zleconych jednostkom samorządu terytorialnego w 2008 r.</t>
  </si>
  <si>
    <t>Poprawa jakości usług świadczonych przez Szpital Powiatowy w Złotowie</t>
  </si>
  <si>
    <t>Modernizacja infrastruktury drogowej</t>
  </si>
  <si>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</si>
  <si>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</si>
  <si>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</si>
  <si>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</si>
  <si>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</si>
  <si>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</si>
  <si>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</si>
  <si>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</si>
  <si>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</si>
  <si>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</si>
  <si>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</si>
  <si>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</si>
  <si>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</si>
  <si>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</si>
  <si>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</si>
  <si>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</si>
  <si>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</si>
  <si>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</si>
  <si>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</si>
  <si>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</si>
  <si>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</si>
  <si>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</si>
  <si>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</si>
  <si>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</si>
  <si>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</si>
  <si>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</si>
  <si>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</si>
  <si>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</si>
  <si>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</si>
  <si>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2007r.</t>
  </si>
  <si>
    <t>2009 r.</t>
  </si>
  <si>
    <t>2010 r.</t>
  </si>
  <si>
    <t>1.2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</si>
  <si>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</si>
  <si>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</si>
  <si>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</si>
  <si>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</si>
  <si>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1.5</t>
  </si>
  <si>
    <t>1.6</t>
  </si>
  <si>
    <t>dz. 600 rozdz. 60014</t>
  </si>
  <si>
    <t>Remont budynku warsztatów Zespołu Szkół Elektro - Mechanicznych w Złotowie - sale praktycznej nauki zawodu</t>
  </si>
  <si>
    <t>dz. 801 rozdz. 80130</t>
  </si>
  <si>
    <t>Termomodernizacja budynków użyteczności publicznej: Szpitala Powiatowego w Złotowie i Zespołu Szkół Spozywczych w Krajence</t>
  </si>
  <si>
    <t>2008 -2010</t>
  </si>
  <si>
    <t>Ograniczenie strat energii cieplnej</t>
  </si>
  <si>
    <t>Starostwo Powiatowe w Złotowie</t>
  </si>
  <si>
    <t>2008 - 2010</t>
  </si>
  <si>
    <t>Program: WRPO 2007-2013</t>
  </si>
  <si>
    <t>Zakup tomografu komputerowego i sprzętu szpitalnego dla Szpitala Powiatowego w Złotowie</t>
  </si>
  <si>
    <t>2008-2010</t>
  </si>
  <si>
    <t>Dotacja na prowadzenie zadań biblioteki powiatowej przez Miejską Bibliotekę Publiczną w Złotowie</t>
  </si>
  <si>
    <t>01008</t>
  </si>
  <si>
    <t>2350</t>
  </si>
  <si>
    <t>Melioracje wodne</t>
  </si>
  <si>
    <t>700</t>
  </si>
  <si>
    <t>Monitoring środowiska naturalnego</t>
  </si>
  <si>
    <t>Kontrola stanu zanieczyszczenia środowiska naturalnego</t>
  </si>
  <si>
    <t>Zakup Tomografu Komputerowego i sprzętu szpitalnego dla Szpitala Powiatowego im. Alfreda Sokołowskiego w Złotowie</t>
  </si>
  <si>
    <t>Załącznik nr 4</t>
  </si>
  <si>
    <t>Plan przychodów i wydatków Powiatowego Funduszu Gospodarki Zasobem Geodezyjnym i Kartograficznym na 2008 rok</t>
  </si>
  <si>
    <t>Plan przychodów i wydatków Powiatowego Funduszu Ochrony Środowiska i Gospodarki Wodnej na 2008 rok</t>
  </si>
  <si>
    <t>dotacja dla WTZ w Krajence</t>
  </si>
  <si>
    <t>dotacja dla WTZ w Złotowie</t>
  </si>
  <si>
    <t>dz. 900 rozdz. 90007</t>
  </si>
  <si>
    <t>§§</t>
  </si>
  <si>
    <t>2440</t>
  </si>
  <si>
    <t>2450</t>
  </si>
  <si>
    <t>6260</t>
  </si>
  <si>
    <t>6120</t>
  </si>
  <si>
    <t>Dotacje przekazane z funduszy celowych na realizację zadań bieżących dla jednostek sektora finansów publicznych</t>
  </si>
  <si>
    <t>Dotacje przekazane z funduszy celowych na realizację zadań bieżących dla jednostek niezaliczanyc do sektora finansów publicznych</t>
  </si>
  <si>
    <t>Dotacje z funduszy celowych na finansowanie lub dofinansowanie kosztów realizacji inwestycji i zakupów inwestycyjnych jednostek sektora finansów publicznych</t>
  </si>
  <si>
    <t>Dział 710 Działalność usługowa</t>
  </si>
  <si>
    <t>Rozdział 71030 Fundusz Gospodarki Zasobem Geodezyjnym i Kartograficznym</t>
  </si>
  <si>
    <t>Wydatki na zakupy inwestycyjne funduszy celowych</t>
  </si>
  <si>
    <t>Wydatki bieżące własne</t>
  </si>
  <si>
    <t>1.3</t>
  </si>
  <si>
    <t>Zaup usług pozostałych</t>
  </si>
  <si>
    <t>Pozostałe wydatki</t>
  </si>
  <si>
    <t>Wydatki inwestycyjne własne</t>
  </si>
  <si>
    <t>Wydatki inwestycyjne funduszy celowych</t>
  </si>
  <si>
    <t>3.1</t>
  </si>
  <si>
    <t>3.2</t>
  </si>
  <si>
    <t>Przelewy redystrybucyjne</t>
  </si>
  <si>
    <t>4.1</t>
  </si>
  <si>
    <t>4.2</t>
  </si>
  <si>
    <t>Odpis 10% od przychodów własnych dla funduszu centralnego (10% od poz. II)</t>
  </si>
  <si>
    <t>Przychody własne</t>
  </si>
  <si>
    <t>Pozostałe przychody</t>
  </si>
  <si>
    <t>Plany przychodów i wydatków  gospodarstw pomocniczych na rok 2008</t>
  </si>
  <si>
    <t>Podział dotacji z budżetu na 2008 rok</t>
  </si>
  <si>
    <t>Dochody i wydatki w 2008 r., związane z realizacją zadań bieżących realizowanych  na podstawie:</t>
  </si>
  <si>
    <t>Załącznik nr 8</t>
  </si>
  <si>
    <t>Załącznik nr 9</t>
  </si>
  <si>
    <t>Załącznik nr 10</t>
  </si>
  <si>
    <t>Załącznik nr 6</t>
  </si>
  <si>
    <t>I. Dotacje na wydatki bieżące</t>
  </si>
  <si>
    <t>II. Dotacje na wydatki inwestycyjne</t>
  </si>
  <si>
    <t>Razem</t>
  </si>
  <si>
    <t>Ogółem dotacje</t>
  </si>
  <si>
    <t>Plan wydatków z uwzględnieniem realizowanych zadań.</t>
  </si>
  <si>
    <t>Wspomaganie systemów gromadzenia i przetwarzania danych związanych z dostępem do informacji o środowisku</t>
  </si>
  <si>
    <t>Edukacja ekologiczna</t>
  </si>
  <si>
    <t>1.1.</t>
  </si>
  <si>
    <t>2.1.</t>
  </si>
  <si>
    <t>2.2.</t>
  </si>
  <si>
    <t>Dotacje przekazane z funduszy celowych na realizację zadań bieżących dla jednostek niezaliczanych do sektora finansów publicznych</t>
  </si>
  <si>
    <t>Nadleśnictwo Złotów</t>
  </si>
  <si>
    <t>Nadleśnictwo Jastrowie</t>
  </si>
  <si>
    <t>KP PSP w Złotowie</t>
  </si>
  <si>
    <t>ZO ZOSP RP w Złotowie</t>
  </si>
  <si>
    <t>RZSW-M w Złotowie</t>
  </si>
  <si>
    <t xml:space="preserve">2.3. </t>
  </si>
  <si>
    <t>Dofinansowanie</t>
  </si>
  <si>
    <t>ZSR w Złotowie</t>
  </si>
  <si>
    <t>ZSE-M w Złotowie</t>
  </si>
  <si>
    <t>2.4.</t>
  </si>
  <si>
    <t>Badania stanu środowiska</t>
  </si>
  <si>
    <t>2.5.</t>
  </si>
  <si>
    <t>Dofinansowanie modernizacji i napraw opryskiwaczy rolniczych</t>
  </si>
  <si>
    <t>2.6.</t>
  </si>
  <si>
    <t>Doskonalenie zbiórki odpadów opakowaniowych i odpadów plastikowych</t>
  </si>
  <si>
    <t>2.7.</t>
  </si>
  <si>
    <t>Obserwacja terenów zagrożonych ruchami masowymi ziemi</t>
  </si>
  <si>
    <t>2.8.</t>
  </si>
  <si>
    <t>2.9.</t>
  </si>
  <si>
    <t>Przedsięwzięcia związane z ochroną powietrza</t>
  </si>
  <si>
    <t>Plan dochodów i wydatków według podziałek klasyfikacji budżetowej</t>
  </si>
  <si>
    <t>Zakup sprzętu informatycznego, reprodukcyjnego - kserokopiarki A-0, oprogramowania i innego sprzętu na potrzeby Ośrodka DGiK</t>
  </si>
  <si>
    <t>Zakup materiałów, sprzętu kreślarskiego, geodezyjnego, reprodukcyjnego</t>
  </si>
  <si>
    <t>Konserwacja i naprawa sprzętu komputerowego, reprodukcyjnego oraz przystosowanie i wyposażenie lokali na potrzeby Ośrodka DGiK</t>
  </si>
  <si>
    <t>2.3.</t>
  </si>
  <si>
    <t>Prace geodezyjno-kartograficzne związane z tworzeniem i modernizacją numeryczbej bazy ewidencji gruntów i budynków oraz szkolenie pracowników</t>
  </si>
  <si>
    <t>Zakup materiałów papierniczych</t>
  </si>
  <si>
    <t>Zakup programów komputerowych GEO-INFO V - 1 stanowisko i AUTOCAD LT - 2 stanowiska</t>
  </si>
  <si>
    <t>Odpis 10% od przychodów własnych dla funduszu wojewódzkiego (10% od poz. II.1)</t>
  </si>
  <si>
    <t>Przekazanie 10% wpływów dla Centralnego Funduszu Gospodarki Zasobem Geodezyjnym i Kartograficznym</t>
  </si>
  <si>
    <t>3.1.</t>
  </si>
  <si>
    <t>3.2.</t>
  </si>
  <si>
    <t>Modernizacja chodnika w Sypniewie</t>
  </si>
  <si>
    <t>dz. 854 rozdz. 85410</t>
  </si>
  <si>
    <r>
      <t xml:space="preserve">Zabezpieczenie wkładu własnego na realizację zadania </t>
    </r>
    <r>
      <rPr>
        <i/>
        <sz val="10"/>
        <rFont val="Arial CE"/>
        <family val="0"/>
      </rPr>
      <t>Budowa Wielkopolskiej Sieci Szerokopasmowej</t>
    </r>
  </si>
  <si>
    <t>Zwiększenia</t>
  </si>
  <si>
    <t>zmniejszenia</t>
  </si>
  <si>
    <t>Plan po zmianach</t>
  </si>
  <si>
    <t>Dotacje otrzymane z funduszy celowych na finansowanie lub dofinansowanie kosztów realizacji
inwestycji i zakupów inwestycyjnych jednostek sektora finansów publicznych</t>
  </si>
  <si>
    <t>Zmniejszenia</t>
  </si>
  <si>
    <t>dz. 851 rozdz. 85111</t>
  </si>
  <si>
    <t>Zakup leków, wyrobów medycznych i produktów biobójczych</t>
  </si>
  <si>
    <t>dofinansowanie przez Gminę i Miasto Jastrowie zakupu tomografu komputerowego dla Szpitala Powiatowego im. Alfreda Sokołowskiego w Złotowie</t>
  </si>
  <si>
    <t>Inne formy kształcenia osobno nie wymienione</t>
  </si>
  <si>
    <t>Środki na dofinansowanie inwestycji gmin (związków gmin), powiatów (związków powiatów), samorządów województw pozyskane z innych źródeł</t>
  </si>
  <si>
    <r>
      <t xml:space="preserve">Wydatki na sfinansowanie wyposażenia pracowni komputerowej w UL w Radawnicy w ramach projektu </t>
    </r>
    <r>
      <rPr>
        <i/>
        <sz val="10"/>
        <rFont val="Arial CE"/>
        <family val="0"/>
      </rPr>
      <t>Centrum kształcenia na odległość na wsiach</t>
    </r>
    <r>
      <rPr>
        <sz val="10"/>
        <rFont val="Arial CE"/>
        <family val="2"/>
      </rPr>
      <t xml:space="preserve"> współfinansowanego ze środków UE</t>
    </r>
  </si>
  <si>
    <t>Zwiększ.</t>
  </si>
  <si>
    <t>Zmniejsz.</t>
  </si>
  <si>
    <t xml:space="preserve">dotacja dla WTZ w Okonku </t>
  </si>
  <si>
    <t>dotacja dla WTZ w Jastrowiu</t>
  </si>
  <si>
    <t>zwiększ.</t>
  </si>
  <si>
    <t>zmniejsz.</t>
  </si>
  <si>
    <t>Zakup techniki specjalnej dla Komendy Powiatowej Państwowej Straży Pożarnej w Złotowie</t>
  </si>
  <si>
    <t>Dofinansowanie Warsztatu Terapii Zajęciowej w Jastrowiu</t>
  </si>
  <si>
    <t>Dofinansowanie Warsztatu Terapii Zajęciowej w Krajence</t>
  </si>
  <si>
    <t>Modernizacja budynku Powiatowego Urzędu Pracy w Złotowie</t>
  </si>
  <si>
    <t>Przebudowa drogi powiatowej 1013P i 1010P na odcinku o długości 11,6 km od skrzyżowania z drogą krajową nr 11 w Jastrowiu do miejscowości Borucino</t>
  </si>
  <si>
    <t>Załącznik nr 7</t>
  </si>
  <si>
    <t>Nadleśnictwo Okonek</t>
  </si>
  <si>
    <t>Aktualizacja programu gospodarki odpadami i ochrony środowiska</t>
  </si>
  <si>
    <t>Przedsięwzięcia związane z ochroną przyrody</t>
  </si>
  <si>
    <t>Przebudowa drogi powiatowej nr 1026P Radawnica - Łąkie - Debrzno Wieś na odcinku Łąkie - Scholastykowo</t>
  </si>
  <si>
    <t>Przebudowa drogi powiatowej nr 1042P Ptusza - Tarnówka - Węgierce - Złotów na odcinku Węgierce- Złotów</t>
  </si>
  <si>
    <t>Pomoc materialna dla uczniów</t>
  </si>
  <si>
    <t>Stypendia dla uczniów</t>
  </si>
  <si>
    <t>Prace remontowe w Specjalnym Ośrodku Szkolno-Wychowawczym w Jastrowiu</t>
  </si>
  <si>
    <t>Gminna Spółka Wodna Lipka</t>
  </si>
  <si>
    <t>z dnia 30 kwietnia 2008 roku</t>
  </si>
  <si>
    <t>do Uchwały Nr XIX/85/2008</t>
  </si>
  <si>
    <t>Załącznik nr 2</t>
  </si>
  <si>
    <t>6300</t>
  </si>
  <si>
    <t>dofinansowanie przez Gminę Miasto Złotów zakupu tomografu komputerowego dla Szpitala Powiatowego im. Alfreda Sokołowskiego w Złotowie</t>
  </si>
  <si>
    <t>dofinansowanie przez GminęTarnówka zakupu tomografu komputerowego dla Szpitala Powiatowego im. Alfreda Sokołowskiego w Złotowie</t>
  </si>
  <si>
    <t>dofinansowanie przez Gminę Zakrzewo zakupu tomografu komputerowego dla Szpitala Powiatowego im. Alfreda Sokołowskiego w Złotowie</t>
  </si>
  <si>
    <t>dofinansowanie przez Gminę Lipka zakupu tomografu komputerowego dla Szpitala Powiatowego im. Alfreda Sokołowskiego w Złotowie</t>
  </si>
  <si>
    <t>dofinansowanie przez Gminę Złotów zakupu tomografu komputerowego dla Szpitala Powiatowego im. Alfreda Sokołowskiego w Złotowie</t>
  </si>
  <si>
    <t>Dofinansowanie z Gminy Lipka do modernizacji drogi powiatowej nr 1026P</t>
  </si>
  <si>
    <t>Dofinansowanie od samorządu Województwa Wielkopolskiego do modernizacji drogi powiatowej nr 1026P</t>
  </si>
  <si>
    <t>Gmina Miasto Złotów</t>
  </si>
  <si>
    <t>Dofinansowanie przez Miasto i Gminę Okonek dla Warsztatu Terapii Zajęciowej w Okonku</t>
  </si>
  <si>
    <t>Instalacja podnośnika dla osób niepełnosprawnych w budynku Starostwa Powiatowego w Złotowie</t>
  </si>
  <si>
    <t>2960</t>
  </si>
  <si>
    <t xml:space="preserve">Dofinansowanie </t>
  </si>
  <si>
    <t>1.2.</t>
  </si>
  <si>
    <t>1.3.</t>
  </si>
  <si>
    <t>Wdrożenie programu informatycznej archiwizacji dokumentów</t>
  </si>
  <si>
    <t>Konserwacja i naprawa sprzętu i usługi remontowe</t>
  </si>
  <si>
    <t>1.4.</t>
  </si>
  <si>
    <t>Zakup licencji i akcesorów komputerowych</t>
  </si>
  <si>
    <t>Środki na dofinansowanie własnych zadań bieżących powiatów pozyskane z innych źródeł</t>
  </si>
  <si>
    <t>do Uchwały Nr XXI/…../2008</t>
  </si>
  <si>
    <t>z dnia 25 czerwca 2008 roku</t>
  </si>
  <si>
    <t>Załącznik nr 5</t>
  </si>
  <si>
    <t>Załącznik nr 11</t>
  </si>
  <si>
    <t>Załącznik nr 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</si>
</sst>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</numFmts>
  <fonts count="3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sz val="12"/>
      <name val="Times New Roman CE"/>
      <family val="1"/>
    </font>
    <font>
      <sz val="6"/>
      <name val="Times New Roman"/>
      <family val="1"/>
    </font>
    <font>
      <sz val="8"/>
      <name val="Times New Roman CE"/>
      <family val="1"/>
    </font>
    <font>
      <sz val="11"/>
      <name val="Arial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u val="single"/>
      <sz val="8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 quotePrefix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0" fontId="0" fillId="0" borderId="7" xfId="0" applyFill="1" applyBorder="1" applyAlignment="1">
      <alignment horizontal="center" vertical="top"/>
    </xf>
    <xf numFmtId="0" fontId="0" fillId="3" borderId="8" xfId="0" applyFill="1" applyBorder="1" applyAlignment="1" quotePrefix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8" xfId="0" applyFill="1" applyBorder="1" applyAlignment="1">
      <alignment wrapText="1"/>
    </xf>
    <xf numFmtId="3" fontId="0" fillId="3" borderId="8" xfId="0" applyNumberFormat="1" applyFill="1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 quotePrefix="1">
      <alignment horizontal="center" vertical="top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 quotePrefix="1">
      <alignment horizontal="center" vertical="top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3" fillId="2" borderId="13" xfId="0" applyFont="1" applyFill="1" applyBorder="1" applyAlignment="1" quotePrefix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wrapText="1"/>
    </xf>
    <xf numFmtId="3" fontId="3" fillId="2" borderId="14" xfId="0" applyNumberFormat="1" applyFont="1" applyFill="1" applyBorder="1" applyAlignment="1">
      <alignment/>
    </xf>
    <xf numFmtId="0" fontId="0" fillId="0" borderId="12" xfId="0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0" fontId="3" fillId="2" borderId="15" xfId="0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0" fillId="0" borderId="17" xfId="0" applyNumberFormat="1" applyBorder="1" applyAlignment="1">
      <alignment/>
    </xf>
    <xf numFmtId="3" fontId="3" fillId="2" borderId="5" xfId="0" applyNumberFormat="1" applyFont="1" applyFill="1" applyBorder="1" applyAlignment="1">
      <alignment/>
    </xf>
    <xf numFmtId="0" fontId="0" fillId="3" borderId="8" xfId="0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3" fillId="2" borderId="4" xfId="0" applyFont="1" applyFill="1" applyBorder="1" applyAlignment="1">
      <alignment horizontal="center" vertical="top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3" fontId="3" fillId="6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0" fillId="0" borderId="24" xfId="0" applyNumberFormat="1" applyFont="1" applyBorder="1" applyAlignment="1">
      <alignment wrapText="1"/>
    </xf>
    <xf numFmtId="3" fontId="9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3" fontId="12" fillId="4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2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19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right"/>
    </xf>
    <xf numFmtId="3" fontId="12" fillId="7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0" fillId="0" borderId="7" xfId="0" applyBorder="1" applyAlignment="1" quotePrefix="1">
      <alignment horizontal="center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3" fontId="1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0" fontId="3" fillId="2" borderId="33" xfId="0" applyNumberFormat="1" applyFont="1" applyFill="1" applyBorder="1" applyAlignment="1">
      <alignment/>
    </xf>
    <xf numFmtId="0" fontId="3" fillId="2" borderId="33" xfId="0" applyFont="1" applyFill="1" applyBorder="1" applyAlignment="1">
      <alignment wrapText="1"/>
    </xf>
    <xf numFmtId="0" fontId="19" fillId="0" borderId="34" xfId="0" applyNumberFormat="1" applyFont="1" applyBorder="1" applyAlignment="1">
      <alignment/>
    </xf>
    <xf numFmtId="0" fontId="19" fillId="3" borderId="34" xfId="0" applyNumberFormat="1" applyFont="1" applyFill="1" applyBorder="1" applyAlignment="1">
      <alignment/>
    </xf>
    <xf numFmtId="0" fontId="19" fillId="3" borderId="34" xfId="0" applyFont="1" applyFill="1" applyBorder="1" applyAlignment="1">
      <alignment wrapText="1"/>
    </xf>
    <xf numFmtId="165" fontId="19" fillId="3" borderId="26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165" fontId="1" fillId="0" borderId="2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5" xfId="0" applyNumberFormat="1" applyFont="1" applyBorder="1" applyAlignment="1">
      <alignment/>
    </xf>
    <xf numFmtId="0" fontId="19" fillId="3" borderId="35" xfId="0" applyNumberFormat="1" applyFont="1" applyFill="1" applyBorder="1" applyAlignment="1">
      <alignment/>
    </xf>
    <xf numFmtId="0" fontId="19" fillId="3" borderId="35" xfId="0" applyFont="1" applyFill="1" applyBorder="1" applyAlignment="1">
      <alignment wrapText="1"/>
    </xf>
    <xf numFmtId="0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0" fontId="3" fillId="2" borderId="35" xfId="0" applyNumberFormat="1" applyFont="1" applyFill="1" applyBorder="1" applyAlignment="1">
      <alignment/>
    </xf>
    <xf numFmtId="0" fontId="3" fillId="2" borderId="35" xfId="0" applyFont="1" applyFill="1" applyBorder="1" applyAlignment="1">
      <alignment wrapText="1"/>
    </xf>
    <xf numFmtId="0" fontId="19" fillId="3" borderId="33" xfId="0" applyNumberFormat="1" applyFont="1" applyFill="1" applyBorder="1" applyAlignment="1">
      <alignment/>
    </xf>
    <xf numFmtId="0" fontId="19" fillId="3" borderId="33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0" fontId="3" fillId="2" borderId="39" xfId="0" applyNumberFormat="1" applyFont="1" applyFill="1" applyBorder="1" applyAlignment="1">
      <alignment/>
    </xf>
    <xf numFmtId="0" fontId="3" fillId="2" borderId="34" xfId="0" applyFont="1" applyFill="1" applyBorder="1" applyAlignment="1">
      <alignment wrapText="1"/>
    </xf>
    <xf numFmtId="0" fontId="19" fillId="0" borderId="26" xfId="0" applyNumberFormat="1" applyFont="1" applyBorder="1" applyAlignment="1">
      <alignment/>
    </xf>
    <xf numFmtId="49" fontId="19" fillId="3" borderId="39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9" fillId="3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/>
    </xf>
    <xf numFmtId="0" fontId="1" fillId="0" borderId="41" xfId="0" applyNumberFormat="1" applyFont="1" applyBorder="1" applyAlignment="1">
      <alignment horizontal="right"/>
    </xf>
    <xf numFmtId="0" fontId="3" fillId="2" borderId="41" xfId="0" applyNumberFormat="1" applyFont="1" applyFill="1" applyBorder="1" applyAlignment="1">
      <alignment/>
    </xf>
    <xf numFmtId="0" fontId="3" fillId="2" borderId="41" xfId="0" applyFont="1" applyFill="1" applyBorder="1" applyAlignment="1">
      <alignment wrapText="1"/>
    </xf>
    <xf numFmtId="0" fontId="19" fillId="0" borderId="33" xfId="0" applyNumberFormat="1" applyFont="1" applyBorder="1" applyAlignment="1">
      <alignment/>
    </xf>
    <xf numFmtId="49" fontId="20" fillId="3" borderId="3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" fillId="0" borderId="34" xfId="0" applyNumberFormat="1" applyFont="1" applyFill="1" applyBorder="1" applyAlignment="1">
      <alignment/>
    </xf>
    <xf numFmtId="0" fontId="19" fillId="3" borderId="34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34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3" fontId="1" fillId="0" borderId="2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4" borderId="25" xfId="0" applyNumberFormat="1" applyFont="1" applyFill="1" applyBorder="1" applyAlignment="1">
      <alignment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3" fontId="5" fillId="4" borderId="42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35" xfId="0" applyFont="1" applyBorder="1" applyAlignment="1">
      <alignment wrapText="1"/>
    </xf>
    <xf numFmtId="165" fontId="1" fillId="0" borderId="4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2" borderId="25" xfId="0" applyNumberFormat="1" applyFont="1" applyFill="1" applyBorder="1" applyAlignment="1">
      <alignment/>
    </xf>
    <xf numFmtId="3" fontId="19" fillId="3" borderId="26" xfId="0" applyNumberFormat="1" applyFont="1" applyFill="1" applyBorder="1" applyAlignment="1">
      <alignment/>
    </xf>
    <xf numFmtId="3" fontId="19" fillId="3" borderId="43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19" fillId="3" borderId="25" xfId="0" applyNumberFormat="1" applyFont="1" applyFill="1" applyBorder="1" applyAlignment="1">
      <alignment/>
    </xf>
    <xf numFmtId="3" fontId="21" fillId="3" borderId="26" xfId="0" applyNumberFormat="1" applyFont="1" applyFill="1" applyBorder="1" applyAlignment="1">
      <alignment/>
    </xf>
    <xf numFmtId="3" fontId="22" fillId="3" borderId="26" xfId="0" applyNumberFormat="1" applyFont="1" applyFill="1" applyBorder="1" applyAlignment="1">
      <alignment/>
    </xf>
    <xf numFmtId="3" fontId="23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3" borderId="3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4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5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6" fillId="0" borderId="0" xfId="18" applyFont="1" applyFill="1">
      <alignment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9" fillId="0" borderId="1" xfId="18" applyFont="1" applyFill="1" applyBorder="1" applyAlignment="1">
      <alignment horizontal="center" vertical="center"/>
      <protection/>
    </xf>
    <xf numFmtId="0" fontId="26" fillId="0" borderId="1" xfId="18" applyFont="1" applyFill="1" applyBorder="1">
      <alignment/>
      <protection/>
    </xf>
    <xf numFmtId="3" fontId="26" fillId="0" borderId="1" xfId="18" applyNumberFormat="1" applyFont="1" applyFill="1" applyBorder="1">
      <alignment/>
      <protection/>
    </xf>
    <xf numFmtId="0" fontId="28" fillId="0" borderId="1" xfId="18" applyFont="1" applyFill="1" applyBorder="1" applyAlignment="1">
      <alignment horizontal="center"/>
      <protection/>
    </xf>
    <xf numFmtId="0" fontId="28" fillId="0" borderId="1" xfId="18" applyFont="1" applyFill="1" applyBorder="1">
      <alignment/>
      <protection/>
    </xf>
    <xf numFmtId="3" fontId="28" fillId="0" borderId="1" xfId="18" applyNumberFormat="1" applyFont="1" applyFill="1" applyBorder="1">
      <alignment/>
      <protection/>
    </xf>
    <xf numFmtId="0" fontId="28" fillId="0" borderId="0" xfId="18" applyFont="1" applyFill="1">
      <alignment/>
      <protection/>
    </xf>
    <xf numFmtId="49" fontId="7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6" borderId="1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5" fillId="0" borderId="38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8" fillId="4" borderId="46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8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8" fillId="0" borderId="26" xfId="0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32" fillId="0" borderId="51" xfId="0" applyFont="1" applyBorder="1" applyAlignment="1">
      <alignment/>
    </xf>
    <xf numFmtId="0" fontId="0" fillId="0" borderId="50" xfId="0" applyBorder="1" applyAlignment="1">
      <alignment wrapText="1"/>
    </xf>
    <xf numFmtId="0" fontId="8" fillId="3" borderId="51" xfId="0" applyFont="1" applyFill="1" applyBorder="1" applyAlignment="1">
      <alignment/>
    </xf>
    <xf numFmtId="0" fontId="8" fillId="3" borderId="50" xfId="0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4" borderId="43" xfId="0" applyFill="1" applyBorder="1" applyAlignment="1">
      <alignment/>
    </xf>
    <xf numFmtId="3" fontId="0" fillId="4" borderId="43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26" xfId="0" applyFill="1" applyBorder="1" applyAlignment="1">
      <alignment/>
    </xf>
    <xf numFmtId="3" fontId="0" fillId="4" borderId="44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0" fontId="0" fillId="4" borderId="38" xfId="0" applyFill="1" applyBorder="1" applyAlignment="1">
      <alignment/>
    </xf>
    <xf numFmtId="3" fontId="0" fillId="4" borderId="38" xfId="0" applyNumberFormat="1" applyFill="1" applyBorder="1" applyAlignment="1">
      <alignment/>
    </xf>
    <xf numFmtId="0" fontId="0" fillId="4" borderId="42" xfId="0" applyFill="1" applyBorder="1" applyAlignment="1">
      <alignment/>
    </xf>
    <xf numFmtId="3" fontId="0" fillId="4" borderId="4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45" xfId="0" applyFill="1" applyBorder="1" applyAlignment="1">
      <alignment/>
    </xf>
    <xf numFmtId="3" fontId="0" fillId="5" borderId="45" xfId="0" applyNumberFormat="1" applyFill="1" applyBorder="1" applyAlignment="1">
      <alignment/>
    </xf>
    <xf numFmtId="0" fontId="0" fillId="5" borderId="26" xfId="0" applyFill="1" applyBorder="1" applyAlignment="1">
      <alignment/>
    </xf>
    <xf numFmtId="3" fontId="0" fillId="5" borderId="26" xfId="0" applyNumberForma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39" xfId="0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0" borderId="0" xfId="0" applyFont="1" applyAlignment="1">
      <alignment/>
    </xf>
    <xf numFmtId="0" fontId="8" fillId="5" borderId="39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3" fontId="0" fillId="5" borderId="44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0" fillId="5" borderId="43" xfId="0" applyFont="1" applyFill="1" applyBorder="1" applyAlignment="1">
      <alignment/>
    </xf>
    <xf numFmtId="3" fontId="0" fillId="5" borderId="43" xfId="0" applyNumberFormat="1" applyFont="1" applyFill="1" applyBorder="1" applyAlignment="1">
      <alignment/>
    </xf>
    <xf numFmtId="3" fontId="26" fillId="0" borderId="19" xfId="18" applyNumberFormat="1" applyFont="1" applyFill="1" applyBorder="1" applyAlignment="1">
      <alignment/>
      <protection/>
    </xf>
    <xf numFmtId="3" fontId="26" fillId="0" borderId="45" xfId="18" applyNumberFormat="1" applyFont="1" applyFill="1" applyBorder="1" applyAlignment="1">
      <alignment/>
      <protection/>
    </xf>
    <xf numFmtId="3" fontId="26" fillId="0" borderId="42" xfId="18" applyNumberFormat="1" applyFont="1" applyFill="1" applyBorder="1" applyAlignment="1">
      <alignment/>
      <protection/>
    </xf>
    <xf numFmtId="3" fontId="26" fillId="0" borderId="42" xfId="18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5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3" fontId="9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8" fillId="3" borderId="3" xfId="0" applyFont="1" applyFill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8" fillId="3" borderId="50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left"/>
    </xf>
    <xf numFmtId="49" fontId="4" fillId="0" borderId="26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20" fillId="3" borderId="34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>
      <alignment horizontal="left"/>
    </xf>
    <xf numFmtId="49" fontId="19" fillId="3" borderId="34" xfId="0" applyNumberFormat="1" applyFont="1" applyFill="1" applyBorder="1" applyAlignment="1">
      <alignment horizontal="left"/>
    </xf>
    <xf numFmtId="49" fontId="19" fillId="3" borderId="35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19" fillId="3" borderId="26" xfId="0" applyNumberFormat="1" applyFont="1" applyFill="1" applyBorder="1" applyAlignment="1">
      <alignment horizontal="left"/>
    </xf>
    <xf numFmtId="49" fontId="3" fillId="2" borderId="35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19" fillId="3" borderId="33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17" xfId="0" applyFont="1" applyFill="1" applyBorder="1" applyAlignment="1">
      <alignment vertical="center" wrapText="1"/>
    </xf>
    <xf numFmtId="0" fontId="9" fillId="0" borderId="54" xfId="0" applyFont="1" applyBorder="1" applyAlignment="1">
      <alignment horizontal="left" vertical="top" wrapText="1"/>
    </xf>
    <xf numFmtId="0" fontId="5" fillId="0" borderId="55" xfId="0" applyFont="1" applyFill="1" applyBorder="1" applyAlignment="1">
      <alignment vertical="center" wrapText="1"/>
    </xf>
    <xf numFmtId="3" fontId="33" fillId="0" borderId="0" xfId="0" applyNumberFormat="1" applyFont="1" applyAlignment="1">
      <alignment/>
    </xf>
    <xf numFmtId="0" fontId="0" fillId="0" borderId="3" xfId="0" applyBorder="1" applyAlignment="1">
      <alignment/>
    </xf>
    <xf numFmtId="49" fontId="5" fillId="0" borderId="46" xfId="0" applyNumberFormat="1" applyFont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7" borderId="19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right" vertical="center"/>
    </xf>
    <xf numFmtId="0" fontId="3" fillId="6" borderId="5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5" borderId="25" xfId="0" applyFill="1" applyBorder="1" applyAlignment="1">
      <alignment/>
    </xf>
    <xf numFmtId="3" fontId="0" fillId="5" borderId="25" xfId="0" applyNumberFormat="1" applyFill="1" applyBorder="1" applyAlignment="1">
      <alignment/>
    </xf>
    <xf numFmtId="0" fontId="0" fillId="5" borderId="38" xfId="0" applyFill="1" applyBorder="1" applyAlignment="1">
      <alignment/>
    </xf>
    <xf numFmtId="0" fontId="3" fillId="6" borderId="58" xfId="0" applyFont="1" applyFill="1" applyBorder="1" applyAlignment="1">
      <alignment horizontal="center" vertical="center" wrapText="1"/>
    </xf>
    <xf numFmtId="3" fontId="0" fillId="5" borderId="38" xfId="0" applyNumberFormat="1" applyFill="1" applyBorder="1" applyAlignment="1">
      <alignment/>
    </xf>
    <xf numFmtId="3" fontId="0" fillId="5" borderId="38" xfId="0" applyNumberFormat="1" applyFont="1" applyFill="1" applyBorder="1" applyAlignment="1">
      <alignment/>
    </xf>
    <xf numFmtId="0" fontId="0" fillId="0" borderId="18" xfId="0" applyBorder="1" applyAlignment="1" quotePrefix="1">
      <alignment horizontal="center" vertical="top"/>
    </xf>
    <xf numFmtId="0" fontId="0" fillId="0" borderId="17" xfId="0" applyBorder="1" applyAlignment="1">
      <alignment vertical="center" wrapText="1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4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wrapText="1"/>
      <protection/>
    </xf>
    <xf numFmtId="0" fontId="26" fillId="0" borderId="45" xfId="18" applyFont="1" applyFill="1" applyBorder="1" applyAlignment="1">
      <alignment horizontal="center" wrapText="1"/>
      <protection/>
    </xf>
    <xf numFmtId="0" fontId="26" fillId="0" borderId="42" xfId="18" applyFont="1" applyFill="1" applyBorder="1" applyAlignment="1">
      <alignment horizontal="center" wrapText="1"/>
      <protection/>
    </xf>
    <xf numFmtId="0" fontId="26" fillId="0" borderId="19" xfId="18" applyFont="1" applyFill="1" applyBorder="1" applyAlignment="1">
      <alignment horizontal="center"/>
      <protection/>
    </xf>
    <xf numFmtId="0" fontId="26" fillId="0" borderId="45" xfId="18" applyFont="1" applyFill="1" applyBorder="1" applyAlignment="1">
      <alignment horizontal="center"/>
      <protection/>
    </xf>
    <xf numFmtId="0" fontId="26" fillId="0" borderId="42" xfId="18" applyFont="1" applyFill="1" applyBorder="1" applyAlignment="1">
      <alignment horizontal="center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45" xfId="18" applyNumberFormat="1" applyFont="1" applyFill="1" applyBorder="1" applyAlignment="1">
      <alignment horizontal="center"/>
      <protection/>
    </xf>
    <xf numFmtId="3" fontId="26" fillId="0" borderId="42" xfId="18" applyNumberFormat="1" applyFont="1" applyFill="1" applyBorder="1" applyAlignment="1">
      <alignment horizontal="center"/>
      <protection/>
    </xf>
    <xf numFmtId="0" fontId="26" fillId="0" borderId="1" xfId="18" applyFont="1" applyFill="1" applyBorder="1" applyAlignment="1">
      <alignment horizontal="center" vertical="center"/>
      <protection/>
    </xf>
    <xf numFmtId="0" fontId="26" fillId="0" borderId="48" xfId="18" applyFont="1" applyFill="1" applyBorder="1" applyAlignment="1">
      <alignment horizontal="center"/>
      <protection/>
    </xf>
    <xf numFmtId="0" fontId="26" fillId="0" borderId="20" xfId="18" applyFont="1" applyFill="1" applyBorder="1" applyAlignment="1">
      <alignment horizontal="center"/>
      <protection/>
    </xf>
    <xf numFmtId="0" fontId="26" fillId="0" borderId="21" xfId="18" applyFont="1" applyFill="1" applyBorder="1" applyAlignment="1">
      <alignment horizontal="center"/>
      <protection/>
    </xf>
    <xf numFmtId="0" fontId="26" fillId="0" borderId="41" xfId="18" applyFont="1" applyFill="1" applyBorder="1" applyAlignment="1">
      <alignment horizontal="center"/>
      <protection/>
    </xf>
    <xf numFmtId="0" fontId="26" fillId="0" borderId="0" xfId="18" applyFont="1" applyFill="1" applyBorder="1" applyAlignment="1">
      <alignment horizontal="center"/>
      <protection/>
    </xf>
    <xf numFmtId="0" fontId="26" fillId="0" borderId="65" xfId="18" applyFont="1" applyFill="1" applyBorder="1" applyAlignment="1">
      <alignment horizontal="center"/>
      <protection/>
    </xf>
    <xf numFmtId="0" fontId="26" fillId="0" borderId="51" xfId="18" applyFont="1" applyFill="1" applyBorder="1" applyAlignment="1">
      <alignment horizontal="center"/>
      <protection/>
    </xf>
    <xf numFmtId="0" fontId="26" fillId="0" borderId="50" xfId="18" applyFont="1" applyFill="1" applyBorder="1" applyAlignment="1">
      <alignment horizontal="center"/>
      <protection/>
    </xf>
    <xf numFmtId="0" fontId="26" fillId="0" borderId="49" xfId="18" applyFont="1" applyFill="1" applyBorder="1" applyAlignment="1">
      <alignment horizontal="center"/>
      <protection/>
    </xf>
    <xf numFmtId="0" fontId="30" fillId="0" borderId="48" xfId="18" applyFont="1" applyFill="1" applyBorder="1" applyAlignment="1">
      <alignment horizontal="center"/>
      <protection/>
    </xf>
    <xf numFmtId="0" fontId="30" fillId="0" borderId="20" xfId="18" applyFont="1" applyFill="1" applyBorder="1" applyAlignment="1">
      <alignment horizontal="center"/>
      <protection/>
    </xf>
    <xf numFmtId="0" fontId="30" fillId="0" borderId="21" xfId="18" applyFont="1" applyFill="1" applyBorder="1" applyAlignment="1">
      <alignment horizontal="center"/>
      <protection/>
    </xf>
    <xf numFmtId="0" fontId="30" fillId="0" borderId="41" xfId="18" applyFont="1" applyFill="1" applyBorder="1" applyAlignment="1">
      <alignment horizontal="center"/>
      <protection/>
    </xf>
    <xf numFmtId="0" fontId="30" fillId="0" borderId="0" xfId="18" applyFont="1" applyFill="1" applyBorder="1" applyAlignment="1">
      <alignment horizontal="center"/>
      <protection/>
    </xf>
    <xf numFmtId="0" fontId="30" fillId="0" borderId="65" xfId="18" applyFont="1" applyFill="1" applyBorder="1" applyAlignment="1">
      <alignment horizontal="center"/>
      <protection/>
    </xf>
    <xf numFmtId="0" fontId="30" fillId="0" borderId="51" xfId="18" applyFont="1" applyFill="1" applyBorder="1" applyAlignment="1">
      <alignment horizontal="center"/>
      <protection/>
    </xf>
    <xf numFmtId="0" fontId="30" fillId="0" borderId="50" xfId="18" applyFont="1" applyFill="1" applyBorder="1" applyAlignment="1">
      <alignment horizontal="center"/>
      <protection/>
    </xf>
    <xf numFmtId="0" fontId="30" fillId="0" borderId="49" xfId="18" applyFont="1" applyFill="1" applyBorder="1" applyAlignment="1">
      <alignment horizontal="center"/>
      <protection/>
    </xf>
    <xf numFmtId="0" fontId="26" fillId="0" borderId="2" xfId="18" applyFont="1" applyFill="1" applyBorder="1" applyAlignment="1">
      <alignment horizontal="center"/>
      <protection/>
    </xf>
    <xf numFmtId="0" fontId="26" fillId="0" borderId="46" xfId="18" applyFont="1" applyFill="1" applyBorder="1" applyAlignment="1">
      <alignment horizontal="center"/>
      <protection/>
    </xf>
    <xf numFmtId="0" fontId="26" fillId="0" borderId="0" xfId="18" applyFont="1" applyFill="1" applyAlignment="1">
      <alignment horizontal="left"/>
      <protection/>
    </xf>
    <xf numFmtId="0" fontId="26" fillId="0" borderId="1" xfId="18" applyFont="1" applyFill="1" applyBorder="1" applyAlignment="1">
      <alignment horizontal="center"/>
      <protection/>
    </xf>
    <xf numFmtId="0" fontId="28" fillId="0" borderId="2" xfId="18" applyFont="1" applyFill="1" applyBorder="1" applyAlignment="1">
      <alignment horizontal="center"/>
      <protection/>
    </xf>
    <xf numFmtId="0" fontId="28" fillId="0" borderId="46" xfId="18" applyFont="1" applyFill="1" applyBorder="1" applyAlignment="1">
      <alignment horizontal="center"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6" fillId="0" borderId="2" xfId="18" applyFont="1" applyFill="1" applyBorder="1" applyAlignment="1">
      <alignment horizontal="center" vertical="center" wrapText="1"/>
      <protection/>
    </xf>
    <xf numFmtId="0" fontId="26" fillId="0" borderId="3" xfId="18" applyFont="1" applyFill="1" applyBorder="1" applyAlignment="1">
      <alignment horizontal="center" vertical="center" wrapText="1"/>
      <protection/>
    </xf>
    <xf numFmtId="0" fontId="26" fillId="0" borderId="46" xfId="18" applyFont="1" applyFill="1" applyBorder="1" applyAlignment="1">
      <alignment horizontal="center" vertical="center" wrapText="1"/>
      <protection/>
    </xf>
    <xf numFmtId="0" fontId="28" fillId="0" borderId="0" xfId="18" applyFont="1" applyFill="1" applyAlignment="1">
      <alignment horizontal="center"/>
      <protection/>
    </xf>
    <xf numFmtId="0" fontId="12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0" fillId="0" borderId="20" xfId="0" applyBorder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0" fontId="0" fillId="4" borderId="34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  <xf numFmtId="0" fontId="16" fillId="0" borderId="50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4" borderId="39" xfId="0" applyFill="1" applyBorder="1" applyAlignment="1">
      <alignment horizontal="left" wrapText="1"/>
    </xf>
    <xf numFmtId="0" fontId="0" fillId="4" borderId="52" xfId="0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wrapText="1"/>
    </xf>
    <xf numFmtId="0" fontId="0" fillId="5" borderId="34" xfId="0" applyFont="1" applyFill="1" applyBorder="1" applyAlignment="1">
      <alignment horizontal="left" wrapText="1"/>
    </xf>
    <xf numFmtId="0" fontId="0" fillId="5" borderId="66" xfId="0" applyFont="1" applyFill="1" applyBorder="1" applyAlignment="1">
      <alignment horizontal="left" wrapText="1"/>
    </xf>
    <xf numFmtId="0" fontId="0" fillId="5" borderId="33" xfId="0" applyFill="1" applyBorder="1" applyAlignment="1">
      <alignment horizontal="left" wrapText="1"/>
    </xf>
    <xf numFmtId="0" fontId="0" fillId="5" borderId="69" xfId="0" applyFill="1" applyBorder="1" applyAlignment="1">
      <alignment horizontal="left" wrapText="1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42" xfId="0" applyNumberFormat="1" applyFont="1" applyFill="1" applyBorder="1" applyAlignment="1">
      <alignment horizontal="right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0" fillId="5" borderId="70" xfId="0" applyFill="1" applyBorder="1" applyAlignment="1">
      <alignment horizontal="left" wrapText="1"/>
    </xf>
    <xf numFmtId="0" fontId="0" fillId="5" borderId="39" xfId="0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5" borderId="67" xfId="0" applyFont="1" applyFill="1" applyBorder="1" applyAlignment="1">
      <alignment horizontal="left" wrapText="1"/>
    </xf>
    <xf numFmtId="0" fontId="0" fillId="5" borderId="37" xfId="0" applyFill="1" applyBorder="1" applyAlignment="1">
      <alignment horizontal="left" wrapText="1"/>
    </xf>
    <xf numFmtId="0" fontId="0" fillId="5" borderId="67" xfId="0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68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0" fontId="5" fillId="4" borderId="25" xfId="0" applyFont="1" applyFill="1" applyBorder="1" applyAlignment="1">
      <alignment horizontal="left" wrapText="1"/>
    </xf>
    <xf numFmtId="0" fontId="5" fillId="4" borderId="42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left"/>
    </xf>
    <xf numFmtId="0" fontId="3" fillId="7" borderId="3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dxfs count="4">
    <dxf>
      <font>
        <color rgb="FFFFFFFF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4.00390625" style="205" customWidth="1"/>
    <col min="2" max="2" width="6.8515625" style="205" customWidth="1"/>
    <col min="3" max="3" width="4.8515625" style="476" customWidth="1"/>
    <col min="4" max="4" width="43.57421875" style="206" customWidth="1"/>
    <col min="5" max="8" width="10.7109375" style="288" customWidth="1"/>
    <col min="9" max="16384" width="9.140625" style="207" customWidth="1"/>
  </cols>
  <sheetData>
    <row r="1" spans="1:8" ht="11.25">
      <c r="A1" s="222"/>
      <c r="B1" s="222"/>
      <c r="C1" s="469" t="s">
        <v>277</v>
      </c>
      <c r="D1" s="223" t="s">
        <v>325</v>
      </c>
      <c r="E1" s="270">
        <v>805950</v>
      </c>
      <c r="F1" s="270"/>
      <c r="G1" s="270"/>
      <c r="H1" s="270">
        <f aca="true" t="shared" si="0" ref="H1:H10">E1+F1-G1</f>
        <v>805950</v>
      </c>
    </row>
    <row r="2" spans="1:8" ht="11.25">
      <c r="A2" s="222"/>
      <c r="B2" s="222"/>
      <c r="C2" s="469" t="s">
        <v>278</v>
      </c>
      <c r="D2" s="223" t="s">
        <v>326</v>
      </c>
      <c r="E2" s="270">
        <v>57720</v>
      </c>
      <c r="F2" s="270"/>
      <c r="G2" s="270"/>
      <c r="H2" s="270">
        <f t="shared" si="0"/>
        <v>57720</v>
      </c>
    </row>
    <row r="3" spans="1:8" ht="11.25">
      <c r="A3" s="222"/>
      <c r="B3" s="222"/>
      <c r="C3" s="469" t="s">
        <v>279</v>
      </c>
      <c r="D3" s="223" t="s">
        <v>327</v>
      </c>
      <c r="E3" s="270">
        <v>133300</v>
      </c>
      <c r="F3" s="270"/>
      <c r="G3" s="270"/>
      <c r="H3" s="270">
        <f t="shared" si="0"/>
        <v>133300</v>
      </c>
    </row>
    <row r="4" spans="1:8" ht="11.25">
      <c r="A4" s="222"/>
      <c r="B4" s="222"/>
      <c r="C4" s="469" t="s">
        <v>280</v>
      </c>
      <c r="D4" s="223" t="s">
        <v>328</v>
      </c>
      <c r="E4" s="270">
        <v>20200</v>
      </c>
      <c r="F4" s="270"/>
      <c r="G4" s="270"/>
      <c r="H4" s="270">
        <f t="shared" si="0"/>
        <v>20200</v>
      </c>
    </row>
    <row r="5" spans="1:8" ht="11.25">
      <c r="A5" s="222"/>
      <c r="B5" s="222"/>
      <c r="C5" s="469" t="s">
        <v>282</v>
      </c>
      <c r="D5" s="223" t="s">
        <v>386</v>
      </c>
      <c r="E5" s="270">
        <v>0</v>
      </c>
      <c r="F5" s="270"/>
      <c r="G5" s="270"/>
      <c r="H5" s="270">
        <f t="shared" si="0"/>
        <v>0</v>
      </c>
    </row>
    <row r="6" spans="1:8" ht="11.25">
      <c r="A6" s="245"/>
      <c r="B6" s="248"/>
      <c r="C6" s="470" t="s">
        <v>277</v>
      </c>
      <c r="D6" s="249" t="s">
        <v>325</v>
      </c>
      <c r="E6" s="294">
        <v>63046</v>
      </c>
      <c r="F6" s="294"/>
      <c r="G6" s="294"/>
      <c r="H6" s="294">
        <f t="shared" si="0"/>
        <v>63046</v>
      </c>
    </row>
    <row r="7" spans="1:8" ht="22.5">
      <c r="A7" s="245"/>
      <c r="B7" s="248"/>
      <c r="C7" s="470" t="s">
        <v>303</v>
      </c>
      <c r="D7" s="249" t="s">
        <v>392</v>
      </c>
      <c r="E7" s="294">
        <v>150000</v>
      </c>
      <c r="F7" s="294"/>
      <c r="G7" s="294"/>
      <c r="H7" s="294">
        <f t="shared" si="0"/>
        <v>150000</v>
      </c>
    </row>
    <row r="8" spans="1:8" ht="11.25">
      <c r="A8" s="245"/>
      <c r="B8" s="250"/>
      <c r="C8" s="470" t="s">
        <v>278</v>
      </c>
      <c r="D8" s="249" t="s">
        <v>326</v>
      </c>
      <c r="E8" s="294">
        <v>12036</v>
      </c>
      <c r="F8" s="294"/>
      <c r="G8" s="294"/>
      <c r="H8" s="294">
        <f t="shared" si="0"/>
        <v>12036</v>
      </c>
    </row>
    <row r="9" spans="1:8" ht="11.25">
      <c r="A9" s="245"/>
      <c r="B9" s="246"/>
      <c r="C9" s="470" t="s">
        <v>279</v>
      </c>
      <c r="D9" s="223" t="s">
        <v>327</v>
      </c>
      <c r="E9" s="270">
        <v>40942</v>
      </c>
      <c r="F9" s="270"/>
      <c r="G9" s="270"/>
      <c r="H9" s="270">
        <f t="shared" si="0"/>
        <v>40942</v>
      </c>
    </row>
    <row r="10" spans="1:8" ht="11.25">
      <c r="A10" s="245"/>
      <c r="B10" s="246"/>
      <c r="C10" s="470" t="s">
        <v>280</v>
      </c>
      <c r="D10" s="223" t="s">
        <v>328</v>
      </c>
      <c r="E10" s="270">
        <v>5515</v>
      </c>
      <c r="F10" s="270"/>
      <c r="G10" s="270"/>
      <c r="H10" s="270">
        <f t="shared" si="0"/>
        <v>5515</v>
      </c>
    </row>
    <row r="11" spans="1:8" ht="11.25">
      <c r="A11" s="222"/>
      <c r="B11" s="222"/>
      <c r="C11" s="469" t="s">
        <v>277</v>
      </c>
      <c r="D11" s="223" t="s">
        <v>325</v>
      </c>
      <c r="E11" s="270">
        <v>130558</v>
      </c>
      <c r="F11" s="270"/>
      <c r="G11" s="270"/>
      <c r="H11" s="270">
        <f aca="true" t="shared" si="1" ref="H11:H23">E11+F11-G11</f>
        <v>130558</v>
      </c>
    </row>
    <row r="12" spans="1:8" ht="11.25">
      <c r="A12" s="222"/>
      <c r="B12" s="222"/>
      <c r="C12" s="469" t="s">
        <v>279</v>
      </c>
      <c r="D12" s="223" t="s">
        <v>327</v>
      </c>
      <c r="E12" s="270">
        <v>22443</v>
      </c>
      <c r="F12" s="270"/>
      <c r="G12" s="270"/>
      <c r="H12" s="270">
        <f t="shared" si="1"/>
        <v>22443</v>
      </c>
    </row>
    <row r="13" spans="1:8" ht="11.25">
      <c r="A13" s="222"/>
      <c r="B13" s="222"/>
      <c r="C13" s="469" t="s">
        <v>280</v>
      </c>
      <c r="D13" s="223" t="s">
        <v>328</v>
      </c>
      <c r="E13" s="270">
        <v>3199</v>
      </c>
      <c r="F13" s="270"/>
      <c r="G13" s="270"/>
      <c r="H13" s="270">
        <f t="shared" si="1"/>
        <v>3199</v>
      </c>
    </row>
    <row r="14" spans="1:8" ht="11.25">
      <c r="A14" s="222"/>
      <c r="B14" s="222"/>
      <c r="C14" s="469" t="s">
        <v>282</v>
      </c>
      <c r="D14" s="223" t="s">
        <v>386</v>
      </c>
      <c r="E14" s="270">
        <v>0</v>
      </c>
      <c r="F14" s="270"/>
      <c r="G14" s="270"/>
      <c r="H14" s="270">
        <f t="shared" si="1"/>
        <v>0</v>
      </c>
    </row>
    <row r="15" spans="1:8" ht="11.25">
      <c r="A15" s="222"/>
      <c r="B15" s="222"/>
      <c r="C15" s="469" t="s">
        <v>277</v>
      </c>
      <c r="D15" s="223" t="s">
        <v>325</v>
      </c>
      <c r="E15" s="270">
        <v>2238132</v>
      </c>
      <c r="F15" s="270">
        <v>175300</v>
      </c>
      <c r="G15" s="270"/>
      <c r="H15" s="270">
        <f t="shared" si="1"/>
        <v>2413432</v>
      </c>
    </row>
    <row r="16" spans="1:8" ht="11.25">
      <c r="A16" s="222"/>
      <c r="B16" s="222"/>
      <c r="C16" s="469" t="s">
        <v>278</v>
      </c>
      <c r="D16" s="223" t="s">
        <v>326</v>
      </c>
      <c r="E16" s="270">
        <v>164000</v>
      </c>
      <c r="F16" s="270"/>
      <c r="G16" s="270"/>
      <c r="H16" s="270">
        <f t="shared" si="1"/>
        <v>164000</v>
      </c>
    </row>
    <row r="17" spans="1:8" ht="11.25">
      <c r="A17" s="222"/>
      <c r="B17" s="222"/>
      <c r="C17" s="469" t="s">
        <v>279</v>
      </c>
      <c r="D17" s="223" t="s">
        <v>327</v>
      </c>
      <c r="E17" s="270">
        <v>408048</v>
      </c>
      <c r="F17" s="270">
        <v>31500</v>
      </c>
      <c r="G17" s="270"/>
      <c r="H17" s="270">
        <f t="shared" si="1"/>
        <v>439548</v>
      </c>
    </row>
    <row r="18" spans="1:8" ht="11.25">
      <c r="A18" s="222"/>
      <c r="B18" s="222"/>
      <c r="C18" s="469" t="s">
        <v>280</v>
      </c>
      <c r="D18" s="223" t="s">
        <v>328</v>
      </c>
      <c r="E18" s="270">
        <v>58026</v>
      </c>
      <c r="F18" s="270">
        <v>3500</v>
      </c>
      <c r="G18" s="270"/>
      <c r="H18" s="270">
        <f t="shared" si="1"/>
        <v>61526</v>
      </c>
    </row>
    <row r="19" spans="1:8" ht="11.25">
      <c r="A19" s="222"/>
      <c r="B19" s="222"/>
      <c r="C19" s="469" t="s">
        <v>282</v>
      </c>
      <c r="D19" s="223" t="s">
        <v>386</v>
      </c>
      <c r="E19" s="270">
        <v>20000</v>
      </c>
      <c r="F19" s="270">
        <v>8000</v>
      </c>
      <c r="G19" s="270"/>
      <c r="H19" s="270">
        <f t="shared" si="1"/>
        <v>28000</v>
      </c>
    </row>
    <row r="20" spans="1:8" ht="11.25">
      <c r="A20" s="222"/>
      <c r="B20" s="222"/>
      <c r="C20" s="469" t="s">
        <v>277</v>
      </c>
      <c r="D20" s="223" t="s">
        <v>325</v>
      </c>
      <c r="E20" s="270">
        <v>0</v>
      </c>
      <c r="F20" s="270"/>
      <c r="G20" s="270"/>
      <c r="H20" s="270">
        <f t="shared" si="1"/>
        <v>0</v>
      </c>
    </row>
    <row r="21" spans="1:8" ht="11.25">
      <c r="A21" s="222"/>
      <c r="B21" s="222"/>
      <c r="C21" s="469" t="s">
        <v>279</v>
      </c>
      <c r="D21" s="223" t="s">
        <v>327</v>
      </c>
      <c r="E21" s="270">
        <v>0</v>
      </c>
      <c r="F21" s="270"/>
      <c r="G21" s="270"/>
      <c r="H21" s="270">
        <f t="shared" si="1"/>
        <v>0</v>
      </c>
    </row>
    <row r="22" spans="1:8" ht="11.25">
      <c r="A22" s="222"/>
      <c r="B22" s="222"/>
      <c r="C22" s="469" t="s">
        <v>280</v>
      </c>
      <c r="D22" s="223" t="s">
        <v>328</v>
      </c>
      <c r="E22" s="270">
        <v>0</v>
      </c>
      <c r="F22" s="270"/>
      <c r="G22" s="270"/>
      <c r="H22" s="270">
        <f t="shared" si="1"/>
        <v>0</v>
      </c>
    </row>
    <row r="23" spans="1:8" ht="11.25">
      <c r="A23" s="222"/>
      <c r="B23" s="222"/>
      <c r="C23" s="469" t="s">
        <v>282</v>
      </c>
      <c r="D23" s="223" t="s">
        <v>386</v>
      </c>
      <c r="E23" s="270">
        <v>31871</v>
      </c>
      <c r="F23" s="270"/>
      <c r="G23" s="270"/>
      <c r="H23" s="270">
        <f t="shared" si="1"/>
        <v>31871</v>
      </c>
    </row>
    <row r="24" spans="1:8" ht="11.25">
      <c r="A24" s="222"/>
      <c r="B24" s="222"/>
      <c r="C24" s="469" t="s">
        <v>277</v>
      </c>
      <c r="D24" s="223" t="s">
        <v>325</v>
      </c>
      <c r="E24" s="270">
        <v>22023</v>
      </c>
      <c r="F24" s="270"/>
      <c r="G24" s="270"/>
      <c r="H24" s="270">
        <f aca="true" t="shared" si="2" ref="H24:H37">E24+F24-G24</f>
        <v>22023</v>
      </c>
    </row>
    <row r="25" spans="1:8" ht="22.5">
      <c r="A25" s="222"/>
      <c r="B25" s="222"/>
      <c r="C25" s="469">
        <v>4020</v>
      </c>
      <c r="D25" s="223" t="s">
        <v>465</v>
      </c>
      <c r="E25" s="270">
        <v>26400</v>
      </c>
      <c r="F25" s="270"/>
      <c r="G25" s="270"/>
      <c r="H25" s="270">
        <f t="shared" si="2"/>
        <v>26400</v>
      </c>
    </row>
    <row r="26" spans="1:8" ht="11.25">
      <c r="A26" s="222"/>
      <c r="B26" s="222"/>
      <c r="C26" s="469" t="s">
        <v>278</v>
      </c>
      <c r="D26" s="223" t="s">
        <v>326</v>
      </c>
      <c r="E26" s="270">
        <v>1204</v>
      </c>
      <c r="F26" s="270"/>
      <c r="G26" s="270"/>
      <c r="H26" s="270">
        <f t="shared" si="2"/>
        <v>1204</v>
      </c>
    </row>
    <row r="27" spans="1:8" ht="22.5">
      <c r="A27" s="222"/>
      <c r="B27" s="222"/>
      <c r="C27" s="469" t="s">
        <v>316</v>
      </c>
      <c r="D27" s="223" t="s">
        <v>402</v>
      </c>
      <c r="E27" s="270">
        <v>1879462</v>
      </c>
      <c r="F27" s="270"/>
      <c r="G27" s="270"/>
      <c r="H27" s="270">
        <f t="shared" si="2"/>
        <v>1879462</v>
      </c>
    </row>
    <row r="28" spans="1:8" ht="11.25" customHeight="1">
      <c r="A28" s="222"/>
      <c r="B28" s="222"/>
      <c r="C28" s="469" t="s">
        <v>317</v>
      </c>
      <c r="D28" s="223" t="s">
        <v>403</v>
      </c>
      <c r="E28" s="270">
        <v>136568</v>
      </c>
      <c r="F28" s="270"/>
      <c r="G28" s="270"/>
      <c r="H28" s="270">
        <f t="shared" si="2"/>
        <v>136568</v>
      </c>
    </row>
    <row r="29" spans="1:8" ht="22.5">
      <c r="A29" s="222"/>
      <c r="B29" s="222"/>
      <c r="C29" s="469" t="s">
        <v>318</v>
      </c>
      <c r="D29" s="223" t="s">
        <v>404</v>
      </c>
      <c r="E29" s="270">
        <v>156560</v>
      </c>
      <c r="F29" s="270"/>
      <c r="G29" s="270"/>
      <c r="H29" s="270">
        <f t="shared" si="2"/>
        <v>156560</v>
      </c>
    </row>
    <row r="30" spans="1:8" ht="11.25">
      <c r="A30" s="222"/>
      <c r="B30" s="222"/>
      <c r="C30" s="469" t="s">
        <v>279</v>
      </c>
      <c r="D30" s="223" t="s">
        <v>327</v>
      </c>
      <c r="E30" s="270">
        <v>7518</v>
      </c>
      <c r="F30" s="270"/>
      <c r="G30" s="270"/>
      <c r="H30" s="270">
        <f t="shared" si="2"/>
        <v>7518</v>
      </c>
    </row>
    <row r="31" spans="1:8" ht="11.25">
      <c r="A31" s="222"/>
      <c r="B31" s="222"/>
      <c r="C31" s="469" t="s">
        <v>280</v>
      </c>
      <c r="D31" s="223" t="s">
        <v>328</v>
      </c>
      <c r="E31" s="270">
        <v>1147</v>
      </c>
      <c r="F31" s="270"/>
      <c r="G31" s="270"/>
      <c r="H31" s="270">
        <f t="shared" si="2"/>
        <v>1147</v>
      </c>
    </row>
    <row r="32" spans="1:8" ht="11.25">
      <c r="A32" s="222"/>
      <c r="B32" s="222"/>
      <c r="C32" s="469" t="s">
        <v>277</v>
      </c>
      <c r="D32" s="223" t="s">
        <v>325</v>
      </c>
      <c r="E32" s="270">
        <v>382546</v>
      </c>
      <c r="F32" s="270"/>
      <c r="G32" s="270"/>
      <c r="H32" s="270">
        <f t="shared" si="2"/>
        <v>382546</v>
      </c>
    </row>
    <row r="33" spans="1:8" ht="11.25">
      <c r="A33" s="222"/>
      <c r="B33" s="222"/>
      <c r="C33" s="469" t="s">
        <v>278</v>
      </c>
      <c r="D33" s="223" t="s">
        <v>326</v>
      </c>
      <c r="E33" s="270">
        <v>33836</v>
      </c>
      <c r="F33" s="270"/>
      <c r="G33" s="270"/>
      <c r="H33" s="270">
        <f t="shared" si="2"/>
        <v>33836</v>
      </c>
    </row>
    <row r="34" spans="1:8" ht="11.25">
      <c r="A34" s="222"/>
      <c r="B34" s="222"/>
      <c r="C34" s="469" t="s">
        <v>279</v>
      </c>
      <c r="D34" s="223" t="s">
        <v>327</v>
      </c>
      <c r="E34" s="270">
        <v>70426</v>
      </c>
      <c r="F34" s="270"/>
      <c r="G34" s="270"/>
      <c r="H34" s="270">
        <f t="shared" si="2"/>
        <v>70426</v>
      </c>
    </row>
    <row r="35" spans="1:8" ht="11.25">
      <c r="A35" s="222"/>
      <c r="B35" s="222"/>
      <c r="C35" s="469" t="s">
        <v>280</v>
      </c>
      <c r="D35" s="223" t="s">
        <v>328</v>
      </c>
      <c r="E35" s="270">
        <v>10020</v>
      </c>
      <c r="F35" s="270"/>
      <c r="G35" s="270"/>
      <c r="H35" s="270">
        <f t="shared" si="2"/>
        <v>10020</v>
      </c>
    </row>
    <row r="36" spans="1:8" ht="11.25">
      <c r="A36" s="222"/>
      <c r="B36" s="222"/>
      <c r="C36" s="469" t="s">
        <v>277</v>
      </c>
      <c r="D36" s="223" t="s">
        <v>325</v>
      </c>
      <c r="E36" s="270">
        <v>492271</v>
      </c>
      <c r="F36" s="270">
        <v>58800</v>
      </c>
      <c r="G36" s="270"/>
      <c r="H36" s="270">
        <f t="shared" si="2"/>
        <v>551071</v>
      </c>
    </row>
    <row r="37" spans="1:8" ht="11.25">
      <c r="A37" s="222"/>
      <c r="B37" s="222"/>
      <c r="C37" s="469" t="s">
        <v>278</v>
      </c>
      <c r="D37" s="223" t="s">
        <v>326</v>
      </c>
      <c r="E37" s="270">
        <v>34860</v>
      </c>
      <c r="F37" s="270"/>
      <c r="G37" s="270"/>
      <c r="H37" s="270">
        <f t="shared" si="2"/>
        <v>34860</v>
      </c>
    </row>
    <row r="38" spans="1:8" ht="11.25">
      <c r="A38" s="222"/>
      <c r="B38" s="222"/>
      <c r="C38" s="469" t="s">
        <v>279</v>
      </c>
      <c r="D38" s="223" t="s">
        <v>327</v>
      </c>
      <c r="E38" s="270">
        <v>92495</v>
      </c>
      <c r="F38" s="270">
        <v>10500</v>
      </c>
      <c r="G38" s="270"/>
      <c r="H38" s="270">
        <f aca="true" t="shared" si="3" ref="H38:H52">E38+F38-G38</f>
        <v>102995</v>
      </c>
    </row>
    <row r="39" spans="1:8" ht="11.25">
      <c r="A39" s="222"/>
      <c r="B39" s="222"/>
      <c r="C39" s="469" t="s">
        <v>280</v>
      </c>
      <c r="D39" s="223" t="s">
        <v>328</v>
      </c>
      <c r="E39" s="270">
        <v>13232</v>
      </c>
      <c r="F39" s="270">
        <v>1610</v>
      </c>
      <c r="G39" s="270"/>
      <c r="H39" s="270">
        <f t="shared" si="3"/>
        <v>14842</v>
      </c>
    </row>
    <row r="40" spans="1:8" ht="11.25">
      <c r="A40" s="222"/>
      <c r="B40" s="256"/>
      <c r="C40" s="472" t="s">
        <v>277</v>
      </c>
      <c r="D40" s="305" t="s">
        <v>325</v>
      </c>
      <c r="E40" s="270">
        <v>1164984</v>
      </c>
      <c r="F40" s="270"/>
      <c r="G40" s="270"/>
      <c r="H40" s="270">
        <f t="shared" si="3"/>
        <v>1164984</v>
      </c>
    </row>
    <row r="41" spans="1:8" ht="11.25">
      <c r="A41" s="222"/>
      <c r="B41" s="256"/>
      <c r="C41" s="472" t="s">
        <v>278</v>
      </c>
      <c r="D41" s="305" t="s">
        <v>326</v>
      </c>
      <c r="E41" s="270">
        <v>86832</v>
      </c>
      <c r="F41" s="270"/>
      <c r="G41" s="270"/>
      <c r="H41" s="270">
        <f t="shared" si="3"/>
        <v>86832</v>
      </c>
    </row>
    <row r="42" spans="1:8" ht="11.25">
      <c r="A42" s="222"/>
      <c r="B42" s="256"/>
      <c r="C42" s="472" t="s">
        <v>279</v>
      </c>
      <c r="D42" s="305" t="s">
        <v>327</v>
      </c>
      <c r="E42" s="270">
        <v>189080</v>
      </c>
      <c r="F42" s="270"/>
      <c r="G42" s="270"/>
      <c r="H42" s="270">
        <f t="shared" si="3"/>
        <v>189080</v>
      </c>
    </row>
    <row r="43" spans="1:8" ht="11.25">
      <c r="A43" s="222"/>
      <c r="B43" s="256"/>
      <c r="C43" s="472" t="s">
        <v>280</v>
      </c>
      <c r="D43" s="305" t="s">
        <v>328</v>
      </c>
      <c r="E43" s="270">
        <v>30126</v>
      </c>
      <c r="F43" s="270"/>
      <c r="G43" s="270"/>
      <c r="H43" s="270">
        <f t="shared" si="3"/>
        <v>30126</v>
      </c>
    </row>
    <row r="44" spans="1:8" ht="11.25">
      <c r="A44" s="222"/>
      <c r="B44" s="222"/>
      <c r="C44" s="469" t="s">
        <v>277</v>
      </c>
      <c r="D44" s="223" t="s">
        <v>325</v>
      </c>
      <c r="E44" s="270">
        <v>7616484</v>
      </c>
      <c r="F44" s="270">
        <v>577</v>
      </c>
      <c r="G44" s="270">
        <v>18207</v>
      </c>
      <c r="H44" s="270">
        <f t="shared" si="3"/>
        <v>7598854</v>
      </c>
    </row>
    <row r="45" spans="1:8" ht="11.25">
      <c r="A45" s="222"/>
      <c r="B45" s="222"/>
      <c r="C45" s="469" t="s">
        <v>278</v>
      </c>
      <c r="D45" s="223" t="s">
        <v>326</v>
      </c>
      <c r="E45" s="270">
        <v>593186</v>
      </c>
      <c r="F45" s="270"/>
      <c r="G45" s="270">
        <v>6641</v>
      </c>
      <c r="H45" s="270">
        <f t="shared" si="3"/>
        <v>586545</v>
      </c>
    </row>
    <row r="46" spans="1:8" ht="11.25">
      <c r="A46" s="222"/>
      <c r="B46" s="222"/>
      <c r="C46" s="469" t="s">
        <v>279</v>
      </c>
      <c r="D46" s="223" t="s">
        <v>327</v>
      </c>
      <c r="E46" s="270">
        <v>1261216</v>
      </c>
      <c r="F46" s="270">
        <v>690</v>
      </c>
      <c r="G46" s="270"/>
      <c r="H46" s="270">
        <f t="shared" si="3"/>
        <v>1261906</v>
      </c>
    </row>
    <row r="47" spans="1:8" ht="11.25">
      <c r="A47" s="222"/>
      <c r="B47" s="222"/>
      <c r="C47" s="469" t="s">
        <v>280</v>
      </c>
      <c r="D47" s="223" t="s">
        <v>328</v>
      </c>
      <c r="E47" s="270">
        <v>195228</v>
      </c>
      <c r="F47" s="270"/>
      <c r="G47" s="270"/>
      <c r="H47" s="270">
        <f t="shared" si="3"/>
        <v>195228</v>
      </c>
    </row>
    <row r="48" spans="1:8" ht="11.25">
      <c r="A48" s="222"/>
      <c r="B48" s="222"/>
      <c r="C48" s="469" t="s">
        <v>282</v>
      </c>
      <c r="D48" s="223" t="s">
        <v>386</v>
      </c>
      <c r="E48" s="270">
        <v>26467</v>
      </c>
      <c r="F48" s="270"/>
      <c r="G48" s="270"/>
      <c r="H48" s="270">
        <f t="shared" si="3"/>
        <v>26467</v>
      </c>
    </row>
    <row r="49" spans="1:8" ht="11.25">
      <c r="A49" s="222"/>
      <c r="B49" s="222"/>
      <c r="C49" s="469" t="s">
        <v>277</v>
      </c>
      <c r="D49" s="223" t="s">
        <v>325</v>
      </c>
      <c r="E49" s="270">
        <v>210549</v>
      </c>
      <c r="F49" s="270"/>
      <c r="G49" s="270"/>
      <c r="H49" s="270">
        <f t="shared" si="3"/>
        <v>210549</v>
      </c>
    </row>
    <row r="50" spans="1:8" ht="11.25">
      <c r="A50" s="222"/>
      <c r="B50" s="222"/>
      <c r="C50" s="469" t="s">
        <v>278</v>
      </c>
      <c r="D50" s="223" t="s">
        <v>326</v>
      </c>
      <c r="E50" s="270">
        <v>15071</v>
      </c>
      <c r="F50" s="270"/>
      <c r="G50" s="270"/>
      <c r="H50" s="270">
        <f t="shared" si="3"/>
        <v>15071</v>
      </c>
    </row>
    <row r="51" spans="1:8" ht="11.25">
      <c r="A51" s="222"/>
      <c r="B51" s="222"/>
      <c r="C51" s="469" t="s">
        <v>279</v>
      </c>
      <c r="D51" s="223" t="s">
        <v>327</v>
      </c>
      <c r="E51" s="270">
        <v>38872</v>
      </c>
      <c r="F51" s="270"/>
      <c r="G51" s="270"/>
      <c r="H51" s="270">
        <f t="shared" si="3"/>
        <v>38872</v>
      </c>
    </row>
    <row r="52" spans="1:8" ht="11.25">
      <c r="A52" s="222"/>
      <c r="B52" s="222"/>
      <c r="C52" s="469" t="s">
        <v>280</v>
      </c>
      <c r="D52" s="223" t="s">
        <v>328</v>
      </c>
      <c r="E52" s="270">
        <v>5530</v>
      </c>
      <c r="F52" s="270"/>
      <c r="G52" s="270"/>
      <c r="H52" s="270">
        <f t="shared" si="3"/>
        <v>5530</v>
      </c>
    </row>
    <row r="53" spans="1:8" ht="11.25">
      <c r="A53" s="232"/>
      <c r="B53" s="232"/>
      <c r="C53" s="482" t="s">
        <v>364</v>
      </c>
      <c r="D53" s="233" t="s">
        <v>423</v>
      </c>
      <c r="E53" s="271">
        <v>985374</v>
      </c>
      <c r="F53" s="271"/>
      <c r="G53" s="271"/>
      <c r="H53" s="271">
        <f aca="true" t="shared" si="4" ref="H53:H65">E53+F53-G53</f>
        <v>985374</v>
      </c>
    </row>
    <row r="54" spans="1:8" ht="11.25">
      <c r="A54" s="222"/>
      <c r="B54" s="222"/>
      <c r="C54" s="470" t="s">
        <v>277</v>
      </c>
      <c r="D54" s="223" t="s">
        <v>325</v>
      </c>
      <c r="E54" s="270">
        <v>656948</v>
      </c>
      <c r="F54" s="270"/>
      <c r="G54" s="270"/>
      <c r="H54" s="270">
        <f t="shared" si="4"/>
        <v>656948</v>
      </c>
    </row>
    <row r="55" spans="1:8" ht="11.25">
      <c r="A55" s="222"/>
      <c r="B55" s="222"/>
      <c r="C55" s="470" t="s">
        <v>278</v>
      </c>
      <c r="D55" s="223" t="s">
        <v>326</v>
      </c>
      <c r="E55" s="270">
        <v>51356</v>
      </c>
      <c r="F55" s="270"/>
      <c r="G55" s="270"/>
      <c r="H55" s="270">
        <f t="shared" si="4"/>
        <v>51356</v>
      </c>
    </row>
    <row r="56" spans="1:8" ht="11.25">
      <c r="A56" s="222"/>
      <c r="B56" s="222"/>
      <c r="C56" s="470" t="s">
        <v>279</v>
      </c>
      <c r="D56" s="223" t="s">
        <v>327</v>
      </c>
      <c r="E56" s="270">
        <v>127275</v>
      </c>
      <c r="F56" s="270"/>
      <c r="G56" s="270"/>
      <c r="H56" s="270">
        <f t="shared" si="4"/>
        <v>127275</v>
      </c>
    </row>
    <row r="57" spans="1:8" ht="11.25">
      <c r="A57" s="222"/>
      <c r="B57" s="222"/>
      <c r="C57" s="470" t="s">
        <v>280</v>
      </c>
      <c r="D57" s="223" t="s">
        <v>328</v>
      </c>
      <c r="E57" s="270">
        <v>17309</v>
      </c>
      <c r="F57" s="270"/>
      <c r="G57" s="270"/>
      <c r="H57" s="270">
        <f t="shared" si="4"/>
        <v>17309</v>
      </c>
    </row>
    <row r="58" spans="1:8" ht="11.25">
      <c r="A58" s="222"/>
      <c r="B58" s="222"/>
      <c r="C58" s="470" t="s">
        <v>282</v>
      </c>
      <c r="D58" s="223" t="s">
        <v>386</v>
      </c>
      <c r="E58" s="270">
        <v>6800</v>
      </c>
      <c r="F58" s="270"/>
      <c r="G58" s="270"/>
      <c r="H58" s="270">
        <f t="shared" si="4"/>
        <v>6800</v>
      </c>
    </row>
    <row r="59" spans="1:8" ht="11.25" hidden="1">
      <c r="A59" s="222"/>
      <c r="B59" s="222"/>
      <c r="C59" s="473" t="s">
        <v>279</v>
      </c>
      <c r="D59" s="223" t="s">
        <v>327</v>
      </c>
      <c r="E59" s="270">
        <v>0</v>
      </c>
      <c r="F59" s="270"/>
      <c r="G59" s="270"/>
      <c r="H59" s="270">
        <f t="shared" si="4"/>
        <v>0</v>
      </c>
    </row>
    <row r="60" spans="1:8" ht="11.25">
      <c r="A60" s="222"/>
      <c r="B60" s="222"/>
      <c r="C60" s="470" t="s">
        <v>279</v>
      </c>
      <c r="D60" s="223" t="s">
        <v>327</v>
      </c>
      <c r="E60" s="270">
        <v>5362</v>
      </c>
      <c r="F60" s="270"/>
      <c r="G60" s="270"/>
      <c r="H60" s="270">
        <f t="shared" si="4"/>
        <v>5362</v>
      </c>
    </row>
    <row r="61" spans="1:8" ht="11.25">
      <c r="A61" s="222"/>
      <c r="B61" s="222"/>
      <c r="C61" s="470" t="s">
        <v>280</v>
      </c>
      <c r="D61" s="223" t="s">
        <v>328</v>
      </c>
      <c r="E61" s="270">
        <v>1089</v>
      </c>
      <c r="F61" s="270"/>
      <c r="G61" s="270"/>
      <c r="H61" s="270">
        <f t="shared" si="4"/>
        <v>1089</v>
      </c>
    </row>
    <row r="62" spans="1:8" ht="11.25">
      <c r="A62" s="222"/>
      <c r="B62" s="222"/>
      <c r="C62" s="473" t="s">
        <v>282</v>
      </c>
      <c r="D62" s="223" t="s">
        <v>386</v>
      </c>
      <c r="E62" s="270">
        <v>67528</v>
      </c>
      <c r="F62" s="270"/>
      <c r="G62" s="270"/>
      <c r="H62" s="270">
        <f t="shared" si="4"/>
        <v>67528</v>
      </c>
    </row>
    <row r="63" spans="1:8" ht="11.25" hidden="1">
      <c r="A63" s="222"/>
      <c r="B63" s="222"/>
      <c r="C63" s="473" t="s">
        <v>270</v>
      </c>
      <c r="D63" s="223" t="s">
        <v>301</v>
      </c>
      <c r="E63" s="270">
        <v>0</v>
      </c>
      <c r="F63" s="270"/>
      <c r="G63" s="270"/>
      <c r="H63" s="270">
        <f t="shared" si="4"/>
        <v>0</v>
      </c>
    </row>
    <row r="64" spans="1:8" s="221" customFormat="1" ht="31.5" hidden="1">
      <c r="A64" s="215"/>
      <c r="B64" s="216" t="s">
        <v>125</v>
      </c>
      <c r="C64" s="484"/>
      <c r="D64" s="217" t="s">
        <v>426</v>
      </c>
      <c r="E64" s="290">
        <v>0</v>
      </c>
      <c r="F64" s="290"/>
      <c r="G64" s="290"/>
      <c r="H64" s="290">
        <f t="shared" si="4"/>
        <v>0</v>
      </c>
    </row>
    <row r="65" spans="1:8" ht="11.25" hidden="1">
      <c r="A65" s="222"/>
      <c r="B65" s="222"/>
      <c r="C65" s="473" t="s">
        <v>276</v>
      </c>
      <c r="D65" s="223" t="s">
        <v>384</v>
      </c>
      <c r="E65" s="270">
        <v>0</v>
      </c>
      <c r="F65" s="270"/>
      <c r="G65" s="270"/>
      <c r="H65" s="270">
        <f t="shared" si="4"/>
        <v>0</v>
      </c>
    </row>
    <row r="66" spans="1:8" ht="11.25">
      <c r="A66" s="222"/>
      <c r="B66" s="222"/>
      <c r="C66" s="470" t="s">
        <v>277</v>
      </c>
      <c r="D66" s="223" t="s">
        <v>325</v>
      </c>
      <c r="E66" s="270">
        <v>180077</v>
      </c>
      <c r="F66" s="270"/>
      <c r="G66" s="270"/>
      <c r="H66" s="270">
        <f aca="true" t="shared" si="5" ref="H66:H82">E66+F66-G66</f>
        <v>180077</v>
      </c>
    </row>
    <row r="67" spans="1:8" ht="11.25">
      <c r="A67" s="222"/>
      <c r="B67" s="222"/>
      <c r="C67" s="470" t="s">
        <v>278</v>
      </c>
      <c r="D67" s="223" t="s">
        <v>326</v>
      </c>
      <c r="E67" s="270">
        <v>12318</v>
      </c>
      <c r="F67" s="270"/>
      <c r="G67" s="270"/>
      <c r="H67" s="270">
        <f t="shared" si="5"/>
        <v>12318</v>
      </c>
    </row>
    <row r="68" spans="1:8" ht="11.25">
      <c r="A68" s="222"/>
      <c r="B68" s="222"/>
      <c r="C68" s="470" t="s">
        <v>279</v>
      </c>
      <c r="D68" s="223" t="s">
        <v>327</v>
      </c>
      <c r="E68" s="270">
        <v>30899</v>
      </c>
      <c r="F68" s="270"/>
      <c r="G68" s="270"/>
      <c r="H68" s="270">
        <f t="shared" si="5"/>
        <v>30899</v>
      </c>
    </row>
    <row r="69" spans="1:8" ht="11.25">
      <c r="A69" s="222"/>
      <c r="B69" s="222"/>
      <c r="C69" s="470" t="s">
        <v>280</v>
      </c>
      <c r="D69" s="223" t="s">
        <v>328</v>
      </c>
      <c r="E69" s="270">
        <v>4714</v>
      </c>
      <c r="F69" s="270"/>
      <c r="G69" s="270"/>
      <c r="H69" s="270">
        <f t="shared" si="5"/>
        <v>4714</v>
      </c>
    </row>
    <row r="70" spans="1:8" ht="11.25">
      <c r="A70" s="222"/>
      <c r="B70" s="222"/>
      <c r="C70" s="470" t="s">
        <v>277</v>
      </c>
      <c r="D70" s="223" t="s">
        <v>325</v>
      </c>
      <c r="E70" s="270">
        <v>23514</v>
      </c>
      <c r="F70" s="270"/>
      <c r="G70" s="270"/>
      <c r="H70" s="270">
        <f t="shared" si="5"/>
        <v>23514</v>
      </c>
    </row>
    <row r="71" spans="1:8" ht="11.25" hidden="1">
      <c r="A71" s="222"/>
      <c r="B71" s="222"/>
      <c r="C71" s="473" t="s">
        <v>277</v>
      </c>
      <c r="D71" s="223" t="s">
        <v>325</v>
      </c>
      <c r="E71" s="270">
        <v>0</v>
      </c>
      <c r="F71" s="270"/>
      <c r="G71" s="270"/>
      <c r="H71" s="270">
        <f t="shared" si="5"/>
        <v>0</v>
      </c>
    </row>
    <row r="72" spans="1:8" ht="11.25" hidden="1">
      <c r="A72" s="222"/>
      <c r="B72" s="222"/>
      <c r="C72" s="473" t="s">
        <v>278</v>
      </c>
      <c r="D72" s="223" t="s">
        <v>326</v>
      </c>
      <c r="E72" s="270">
        <v>0</v>
      </c>
      <c r="F72" s="270"/>
      <c r="G72" s="270"/>
      <c r="H72" s="270">
        <f t="shared" si="5"/>
        <v>0</v>
      </c>
    </row>
    <row r="73" spans="1:8" ht="11.25">
      <c r="A73" s="222"/>
      <c r="B73" s="222"/>
      <c r="C73" s="473" t="s">
        <v>279</v>
      </c>
      <c r="D73" s="223" t="s">
        <v>327</v>
      </c>
      <c r="E73" s="270">
        <v>3776</v>
      </c>
      <c r="F73" s="270"/>
      <c r="G73" s="270"/>
      <c r="H73" s="270">
        <f t="shared" si="5"/>
        <v>3776</v>
      </c>
    </row>
    <row r="74" spans="1:8" ht="11.25">
      <c r="A74" s="222"/>
      <c r="B74" s="222"/>
      <c r="C74" s="473" t="s">
        <v>280</v>
      </c>
      <c r="D74" s="223" t="s">
        <v>328</v>
      </c>
      <c r="E74" s="270">
        <v>576</v>
      </c>
      <c r="F74" s="270"/>
      <c r="G74" s="270"/>
      <c r="H74" s="270">
        <f t="shared" si="5"/>
        <v>576</v>
      </c>
    </row>
    <row r="75" spans="1:8" ht="11.25" hidden="1">
      <c r="A75" s="222"/>
      <c r="B75" s="222"/>
      <c r="C75" s="473" t="s">
        <v>282</v>
      </c>
      <c r="D75" s="223" t="s">
        <v>386</v>
      </c>
      <c r="E75" s="270">
        <v>0</v>
      </c>
      <c r="F75" s="270"/>
      <c r="G75" s="270"/>
      <c r="H75" s="270">
        <f t="shared" si="5"/>
        <v>0</v>
      </c>
    </row>
    <row r="76" spans="1:8" ht="11.25">
      <c r="A76" s="222"/>
      <c r="B76" s="222"/>
      <c r="C76" s="469" t="s">
        <v>277</v>
      </c>
      <c r="D76" s="223" t="s">
        <v>325</v>
      </c>
      <c r="E76" s="270">
        <v>26215</v>
      </c>
      <c r="F76" s="270">
        <v>15000</v>
      </c>
      <c r="G76" s="270"/>
      <c r="H76" s="270">
        <f t="shared" si="5"/>
        <v>41215</v>
      </c>
    </row>
    <row r="77" spans="1:8" ht="11.25">
      <c r="A77" s="222"/>
      <c r="B77" s="222"/>
      <c r="C77" s="469" t="s">
        <v>278</v>
      </c>
      <c r="D77" s="223" t="s">
        <v>326</v>
      </c>
      <c r="E77" s="270">
        <v>1647</v>
      </c>
      <c r="F77" s="270"/>
      <c r="G77" s="270"/>
      <c r="H77" s="270">
        <f t="shared" si="5"/>
        <v>1647</v>
      </c>
    </row>
    <row r="78" spans="1:8" ht="11.25">
      <c r="A78" s="222"/>
      <c r="B78" s="222"/>
      <c r="C78" s="469" t="s">
        <v>279</v>
      </c>
      <c r="D78" s="223" t="s">
        <v>327</v>
      </c>
      <c r="E78" s="270">
        <v>4456</v>
      </c>
      <c r="F78" s="270">
        <v>2409</v>
      </c>
      <c r="G78" s="270"/>
      <c r="H78" s="270">
        <f t="shared" si="5"/>
        <v>6865</v>
      </c>
    </row>
    <row r="79" spans="1:8" ht="11.25">
      <c r="A79" s="222"/>
      <c r="B79" s="222"/>
      <c r="C79" s="469" t="s">
        <v>280</v>
      </c>
      <c r="D79" s="223" t="s">
        <v>328</v>
      </c>
      <c r="E79" s="270">
        <v>680</v>
      </c>
      <c r="F79" s="270">
        <v>368</v>
      </c>
      <c r="G79" s="270"/>
      <c r="H79" s="270">
        <f t="shared" si="5"/>
        <v>1048</v>
      </c>
    </row>
    <row r="80" spans="1:8" ht="11.25">
      <c r="A80" s="222"/>
      <c r="B80" s="222"/>
      <c r="C80" s="469" t="s">
        <v>282</v>
      </c>
      <c r="D80" s="223" t="s">
        <v>386</v>
      </c>
      <c r="E80" s="270">
        <v>51600</v>
      </c>
      <c r="F80" s="270"/>
      <c r="G80" s="270">
        <v>17777</v>
      </c>
      <c r="H80" s="270">
        <f t="shared" si="5"/>
        <v>33823</v>
      </c>
    </row>
    <row r="81" spans="1:8" ht="11.25">
      <c r="A81" s="222"/>
      <c r="B81" s="222"/>
      <c r="C81" s="469" t="s">
        <v>277</v>
      </c>
      <c r="D81" s="223" t="s">
        <v>325</v>
      </c>
      <c r="E81" s="270">
        <v>901268</v>
      </c>
      <c r="F81" s="270">
        <v>20000</v>
      </c>
      <c r="G81" s="270"/>
      <c r="H81" s="270">
        <f t="shared" si="5"/>
        <v>921268</v>
      </c>
    </row>
    <row r="82" spans="1:8" ht="11.25">
      <c r="A82" s="222"/>
      <c r="B82" s="222"/>
      <c r="C82" s="469" t="s">
        <v>368</v>
      </c>
      <c r="D82" s="223" t="s">
        <v>325</v>
      </c>
      <c r="E82" s="270">
        <v>0</v>
      </c>
      <c r="F82" s="270">
        <v>63667</v>
      </c>
      <c r="G82" s="270"/>
      <c r="H82" s="270">
        <f t="shared" si="5"/>
        <v>63667</v>
      </c>
    </row>
    <row r="83" spans="1:8" ht="11.25">
      <c r="A83" s="222"/>
      <c r="B83" s="222"/>
      <c r="C83" s="469" t="s">
        <v>369</v>
      </c>
      <c r="D83" s="223" t="s">
        <v>325</v>
      </c>
      <c r="E83" s="270">
        <v>0</v>
      </c>
      <c r="F83" s="270">
        <v>11235</v>
      </c>
      <c r="G83" s="270"/>
      <c r="H83" s="270">
        <f aca="true" t="shared" si="6" ref="H83:H100">E83+F83-G83</f>
        <v>11235</v>
      </c>
    </row>
    <row r="84" spans="1:8" ht="11.25">
      <c r="A84" s="222"/>
      <c r="B84" s="222"/>
      <c r="C84" s="469" t="s">
        <v>278</v>
      </c>
      <c r="D84" s="223" t="s">
        <v>326</v>
      </c>
      <c r="E84" s="270">
        <v>59836</v>
      </c>
      <c r="F84" s="270"/>
      <c r="G84" s="270"/>
      <c r="H84" s="270">
        <f t="shared" si="6"/>
        <v>59836</v>
      </c>
    </row>
    <row r="85" spans="1:8" ht="11.25">
      <c r="A85" s="222"/>
      <c r="B85" s="222"/>
      <c r="C85" s="469" t="s">
        <v>370</v>
      </c>
      <c r="D85" s="223" t="s">
        <v>326</v>
      </c>
      <c r="E85" s="270">
        <v>0</v>
      </c>
      <c r="F85" s="270"/>
      <c r="G85" s="270"/>
      <c r="H85" s="270">
        <f t="shared" si="6"/>
        <v>0</v>
      </c>
    </row>
    <row r="86" spans="1:8" ht="11.25">
      <c r="A86" s="222"/>
      <c r="B86" s="222"/>
      <c r="C86" s="469" t="s">
        <v>371</v>
      </c>
      <c r="D86" s="223" t="s">
        <v>326</v>
      </c>
      <c r="E86" s="270">
        <v>0</v>
      </c>
      <c r="F86" s="270"/>
      <c r="G86" s="270"/>
      <c r="H86" s="270">
        <f t="shared" si="6"/>
        <v>0</v>
      </c>
    </row>
    <row r="87" spans="1:8" ht="11.25">
      <c r="A87" s="222"/>
      <c r="B87" s="222"/>
      <c r="C87" s="469" t="s">
        <v>279</v>
      </c>
      <c r="D87" s="223" t="s">
        <v>327</v>
      </c>
      <c r="E87" s="270">
        <v>146873</v>
      </c>
      <c r="F87" s="270"/>
      <c r="G87" s="270"/>
      <c r="H87" s="270">
        <f t="shared" si="6"/>
        <v>146873</v>
      </c>
    </row>
    <row r="88" spans="1:8" ht="11.25">
      <c r="A88" s="222"/>
      <c r="B88" s="222"/>
      <c r="C88" s="469" t="s">
        <v>349</v>
      </c>
      <c r="D88" s="223" t="s">
        <v>327</v>
      </c>
      <c r="E88" s="270">
        <v>0</v>
      </c>
      <c r="F88" s="270">
        <v>9614</v>
      </c>
      <c r="G88" s="270"/>
      <c r="H88" s="270">
        <f t="shared" si="6"/>
        <v>9614</v>
      </c>
    </row>
    <row r="89" spans="1:8" ht="11.25">
      <c r="A89" s="222"/>
      <c r="B89" s="222"/>
      <c r="C89" s="469" t="s">
        <v>350</v>
      </c>
      <c r="D89" s="223" t="s">
        <v>327</v>
      </c>
      <c r="E89" s="270">
        <v>0</v>
      </c>
      <c r="F89" s="270">
        <v>1697</v>
      </c>
      <c r="G89" s="270"/>
      <c r="H89" s="270">
        <f t="shared" si="6"/>
        <v>1697</v>
      </c>
    </row>
    <row r="90" spans="1:8" ht="11.25">
      <c r="A90" s="222"/>
      <c r="B90" s="222"/>
      <c r="C90" s="469" t="s">
        <v>280</v>
      </c>
      <c r="D90" s="223" t="s">
        <v>328</v>
      </c>
      <c r="E90" s="270">
        <v>23548</v>
      </c>
      <c r="F90" s="270"/>
      <c r="G90" s="270"/>
      <c r="H90" s="270">
        <f t="shared" si="6"/>
        <v>23548</v>
      </c>
    </row>
    <row r="91" spans="1:8" ht="11.25">
      <c r="A91" s="222"/>
      <c r="B91" s="222"/>
      <c r="C91" s="469" t="s">
        <v>351</v>
      </c>
      <c r="D91" s="223" t="s">
        <v>328</v>
      </c>
      <c r="E91" s="270">
        <v>0</v>
      </c>
      <c r="F91" s="270">
        <v>1560</v>
      </c>
      <c r="G91" s="270"/>
      <c r="H91" s="270">
        <f t="shared" si="6"/>
        <v>1560</v>
      </c>
    </row>
    <row r="92" spans="1:8" ht="11.25">
      <c r="A92" s="222"/>
      <c r="B92" s="222"/>
      <c r="C92" s="469" t="s">
        <v>352</v>
      </c>
      <c r="D92" s="223" t="s">
        <v>328</v>
      </c>
      <c r="E92" s="270">
        <v>0</v>
      </c>
      <c r="F92" s="270">
        <v>276</v>
      </c>
      <c r="G92" s="270"/>
      <c r="H92" s="270">
        <f t="shared" si="6"/>
        <v>276</v>
      </c>
    </row>
    <row r="93" spans="1:8" ht="11.25">
      <c r="A93" s="222"/>
      <c r="B93" s="222"/>
      <c r="C93" s="469" t="s">
        <v>277</v>
      </c>
      <c r="D93" s="223" t="s">
        <v>325</v>
      </c>
      <c r="E93" s="270">
        <v>14226</v>
      </c>
      <c r="F93" s="270"/>
      <c r="G93" s="270"/>
      <c r="H93" s="270">
        <f t="shared" si="6"/>
        <v>14226</v>
      </c>
    </row>
    <row r="94" spans="1:8" ht="11.25">
      <c r="A94" s="222"/>
      <c r="B94" s="222"/>
      <c r="C94" s="470" t="s">
        <v>279</v>
      </c>
      <c r="D94" s="223" t="s">
        <v>327</v>
      </c>
      <c r="E94" s="270">
        <v>2450</v>
      </c>
      <c r="F94" s="270"/>
      <c r="G94" s="270"/>
      <c r="H94" s="270">
        <f t="shared" si="6"/>
        <v>2450</v>
      </c>
    </row>
    <row r="95" spans="1:8" ht="11.25">
      <c r="A95" s="222"/>
      <c r="B95" s="222"/>
      <c r="C95" s="470" t="s">
        <v>280</v>
      </c>
      <c r="D95" s="223" t="s">
        <v>328</v>
      </c>
      <c r="E95" s="270">
        <v>349</v>
      </c>
      <c r="F95" s="270"/>
      <c r="G95" s="270"/>
      <c r="H95" s="270">
        <f t="shared" si="6"/>
        <v>349</v>
      </c>
    </row>
    <row r="96" spans="1:8" ht="11.25">
      <c r="A96" s="222"/>
      <c r="B96" s="222"/>
      <c r="C96" s="470" t="s">
        <v>277</v>
      </c>
      <c r="D96" s="223" t="s">
        <v>325</v>
      </c>
      <c r="E96" s="270">
        <v>710476</v>
      </c>
      <c r="F96" s="270"/>
      <c r="G96" s="270"/>
      <c r="H96" s="270">
        <f t="shared" si="6"/>
        <v>710476</v>
      </c>
    </row>
    <row r="97" spans="1:8" ht="11.25">
      <c r="A97" s="222"/>
      <c r="B97" s="222"/>
      <c r="C97" s="470" t="s">
        <v>278</v>
      </c>
      <c r="D97" s="223" t="s">
        <v>326</v>
      </c>
      <c r="E97" s="270">
        <v>42727</v>
      </c>
      <c r="F97" s="270"/>
      <c r="G97" s="270"/>
      <c r="H97" s="270">
        <f t="shared" si="6"/>
        <v>42727</v>
      </c>
    </row>
    <row r="98" spans="1:8" ht="11.25">
      <c r="A98" s="222"/>
      <c r="B98" s="222"/>
      <c r="C98" s="470" t="s">
        <v>279</v>
      </c>
      <c r="D98" s="223" t="s">
        <v>327</v>
      </c>
      <c r="E98" s="270">
        <v>129298</v>
      </c>
      <c r="F98" s="270"/>
      <c r="G98" s="270"/>
      <c r="H98" s="270">
        <f t="shared" si="6"/>
        <v>129298</v>
      </c>
    </row>
    <row r="99" spans="1:8" ht="11.25">
      <c r="A99" s="222"/>
      <c r="B99" s="222"/>
      <c r="C99" s="470" t="s">
        <v>280</v>
      </c>
      <c r="D99" s="223" t="s">
        <v>328</v>
      </c>
      <c r="E99" s="270">
        <v>18396</v>
      </c>
      <c r="F99" s="270"/>
      <c r="G99" s="270"/>
      <c r="H99" s="270">
        <f t="shared" si="6"/>
        <v>18396</v>
      </c>
    </row>
    <row r="100" spans="1:8" ht="11.25">
      <c r="A100" s="222"/>
      <c r="B100" s="222"/>
      <c r="C100" s="470" t="s">
        <v>282</v>
      </c>
      <c r="D100" s="223" t="s">
        <v>386</v>
      </c>
      <c r="E100" s="270">
        <v>8500</v>
      </c>
      <c r="F100" s="270"/>
      <c r="G100" s="270"/>
      <c r="H100" s="270">
        <f t="shared" si="6"/>
        <v>8500</v>
      </c>
    </row>
    <row r="101" spans="1:8" ht="11.25">
      <c r="A101" s="222"/>
      <c r="B101" s="222"/>
      <c r="C101" s="473" t="s">
        <v>277</v>
      </c>
      <c r="D101" s="223" t="s">
        <v>325</v>
      </c>
      <c r="E101" s="270">
        <v>547473</v>
      </c>
      <c r="F101" s="270"/>
      <c r="G101" s="270"/>
      <c r="H101" s="270">
        <f aca="true" t="shared" si="7" ref="H101:H114">E101+F101-G101</f>
        <v>547473</v>
      </c>
    </row>
    <row r="102" spans="1:8" ht="11.25">
      <c r="A102" s="222"/>
      <c r="B102" s="222"/>
      <c r="C102" s="473" t="s">
        <v>278</v>
      </c>
      <c r="D102" s="223" t="s">
        <v>326</v>
      </c>
      <c r="E102" s="270">
        <v>39164</v>
      </c>
      <c r="F102" s="270"/>
      <c r="G102" s="270"/>
      <c r="H102" s="270">
        <f t="shared" si="7"/>
        <v>39164</v>
      </c>
    </row>
    <row r="103" spans="1:8" ht="11.25">
      <c r="A103" s="222"/>
      <c r="B103" s="222"/>
      <c r="C103" s="473" t="s">
        <v>279</v>
      </c>
      <c r="D103" s="223" t="s">
        <v>327</v>
      </c>
      <c r="E103" s="270">
        <v>99163</v>
      </c>
      <c r="F103" s="270"/>
      <c r="G103" s="270"/>
      <c r="H103" s="270">
        <f t="shared" si="7"/>
        <v>99163</v>
      </c>
    </row>
    <row r="104" spans="1:8" ht="11.25">
      <c r="A104" s="222"/>
      <c r="B104" s="222"/>
      <c r="C104" s="473" t="s">
        <v>280</v>
      </c>
      <c r="D104" s="223" t="s">
        <v>328</v>
      </c>
      <c r="E104" s="270">
        <v>13930</v>
      </c>
      <c r="F104" s="270"/>
      <c r="G104" s="270"/>
      <c r="H104" s="270">
        <f t="shared" si="7"/>
        <v>13930</v>
      </c>
    </row>
    <row r="105" spans="1:8" ht="11.25">
      <c r="A105" s="222"/>
      <c r="B105" s="222"/>
      <c r="C105" s="473" t="s">
        <v>282</v>
      </c>
      <c r="D105" s="223" t="s">
        <v>386</v>
      </c>
      <c r="E105" s="270">
        <v>3500</v>
      </c>
      <c r="F105" s="270"/>
      <c r="G105" s="270"/>
      <c r="H105" s="270">
        <f t="shared" si="7"/>
        <v>3500</v>
      </c>
    </row>
    <row r="106" spans="1:8" ht="11.25">
      <c r="A106" s="222"/>
      <c r="B106" s="222"/>
      <c r="C106" s="470" t="s">
        <v>277</v>
      </c>
      <c r="D106" s="223" t="s">
        <v>325</v>
      </c>
      <c r="E106" s="270">
        <v>258008</v>
      </c>
      <c r="F106" s="270"/>
      <c r="G106" s="270"/>
      <c r="H106" s="270">
        <f t="shared" si="7"/>
        <v>258008</v>
      </c>
    </row>
    <row r="107" spans="1:8" ht="11.25">
      <c r="A107" s="222"/>
      <c r="B107" s="222"/>
      <c r="C107" s="470" t="s">
        <v>278</v>
      </c>
      <c r="D107" s="223" t="s">
        <v>326</v>
      </c>
      <c r="E107" s="270">
        <v>20161</v>
      </c>
      <c r="F107" s="270"/>
      <c r="G107" s="270"/>
      <c r="H107" s="270">
        <f t="shared" si="7"/>
        <v>20161</v>
      </c>
    </row>
    <row r="108" spans="1:8" ht="11.25">
      <c r="A108" s="222"/>
      <c r="B108" s="222"/>
      <c r="C108" s="470" t="s">
        <v>279</v>
      </c>
      <c r="D108" s="223" t="s">
        <v>327</v>
      </c>
      <c r="E108" s="270">
        <v>48578</v>
      </c>
      <c r="F108" s="270"/>
      <c r="G108" s="270"/>
      <c r="H108" s="270">
        <f t="shared" si="7"/>
        <v>48578</v>
      </c>
    </row>
    <row r="109" spans="1:8" ht="11.25">
      <c r="A109" s="222"/>
      <c r="B109" s="222"/>
      <c r="C109" s="470" t="s">
        <v>280</v>
      </c>
      <c r="D109" s="223" t="s">
        <v>328</v>
      </c>
      <c r="E109" s="270">
        <v>6820</v>
      </c>
      <c r="F109" s="270"/>
      <c r="G109" s="270"/>
      <c r="H109" s="270">
        <f t="shared" si="7"/>
        <v>6820</v>
      </c>
    </row>
    <row r="110" spans="1:8" ht="11.25">
      <c r="A110" s="222"/>
      <c r="B110" s="222"/>
      <c r="C110" s="473" t="s">
        <v>277</v>
      </c>
      <c r="D110" s="223" t="s">
        <v>325</v>
      </c>
      <c r="E110" s="270">
        <v>295622</v>
      </c>
      <c r="F110" s="270"/>
      <c r="G110" s="270">
        <v>6000</v>
      </c>
      <c r="H110" s="270">
        <f t="shared" si="7"/>
        <v>289622</v>
      </c>
    </row>
    <row r="111" spans="1:8" ht="11.25">
      <c r="A111" s="222"/>
      <c r="B111" s="222"/>
      <c r="C111" s="473" t="s">
        <v>278</v>
      </c>
      <c r="D111" s="223" t="s">
        <v>326</v>
      </c>
      <c r="E111" s="270">
        <v>23541</v>
      </c>
      <c r="F111" s="270"/>
      <c r="G111" s="270">
        <v>2154</v>
      </c>
      <c r="H111" s="270">
        <f t="shared" si="7"/>
        <v>21387</v>
      </c>
    </row>
    <row r="112" spans="1:8" ht="11.25">
      <c r="A112" s="222"/>
      <c r="B112" s="222"/>
      <c r="C112" s="473" t="s">
        <v>279</v>
      </c>
      <c r="D112" s="223" t="s">
        <v>327</v>
      </c>
      <c r="E112" s="270">
        <v>48063</v>
      </c>
      <c r="F112" s="270"/>
      <c r="G112" s="270"/>
      <c r="H112" s="270">
        <f t="shared" si="7"/>
        <v>48063</v>
      </c>
    </row>
    <row r="113" spans="1:8" ht="11.25">
      <c r="A113" s="222"/>
      <c r="B113" s="222"/>
      <c r="C113" s="473" t="s">
        <v>280</v>
      </c>
      <c r="D113" s="223" t="s">
        <v>328</v>
      </c>
      <c r="E113" s="270">
        <v>7950</v>
      </c>
      <c r="F113" s="270"/>
      <c r="G113" s="270"/>
      <c r="H113" s="270">
        <f t="shared" si="7"/>
        <v>7950</v>
      </c>
    </row>
    <row r="114" spans="1:8" ht="11.25">
      <c r="A114" s="222"/>
      <c r="B114" s="222"/>
      <c r="C114" s="473" t="s">
        <v>282</v>
      </c>
      <c r="D114" s="223" t="s">
        <v>386</v>
      </c>
      <c r="E114" s="270">
        <v>0</v>
      </c>
      <c r="F114" s="270"/>
      <c r="G114" s="270"/>
      <c r="H114" s="270">
        <f t="shared" si="7"/>
        <v>0</v>
      </c>
    </row>
    <row r="115" spans="1:8" ht="11.25">
      <c r="A115" s="222"/>
      <c r="B115" s="222"/>
      <c r="C115" s="473" t="s">
        <v>277</v>
      </c>
      <c r="D115" s="223" t="s">
        <v>325</v>
      </c>
      <c r="E115" s="270">
        <v>215375</v>
      </c>
      <c r="F115" s="270">
        <f>338800+1455</f>
        <v>340255</v>
      </c>
      <c r="G115" s="270"/>
      <c r="H115" s="270">
        <f>E115+F115-G115</f>
        <v>555630</v>
      </c>
    </row>
    <row r="116" spans="1:8" ht="11.25">
      <c r="A116" s="222"/>
      <c r="B116" s="222"/>
      <c r="C116" s="473" t="s">
        <v>279</v>
      </c>
      <c r="D116" s="223" t="s">
        <v>327</v>
      </c>
      <c r="E116" s="270">
        <v>37032</v>
      </c>
      <c r="F116" s="270">
        <f>57400+774</f>
        <v>58174</v>
      </c>
      <c r="G116" s="270"/>
      <c r="H116" s="270">
        <f>E116+F116-G116</f>
        <v>95206</v>
      </c>
    </row>
    <row r="117" spans="1:8" ht="11.25">
      <c r="A117" s="222"/>
      <c r="B117" s="222"/>
      <c r="C117" s="473" t="s">
        <v>280</v>
      </c>
      <c r="D117" s="223" t="s">
        <v>328</v>
      </c>
      <c r="E117" s="270">
        <v>5417</v>
      </c>
      <c r="F117" s="270">
        <f>9100+111</f>
        <v>9211</v>
      </c>
      <c r="G117" s="270"/>
      <c r="H117" s="270">
        <f>E117+F117-G117</f>
        <v>14628</v>
      </c>
    </row>
    <row r="118" spans="1:8" ht="11.25">
      <c r="A118" s="222"/>
      <c r="B118" s="222"/>
      <c r="C118" s="473" t="s">
        <v>282</v>
      </c>
      <c r="D118" s="223" t="s">
        <v>386</v>
      </c>
      <c r="E118" s="270">
        <v>5000</v>
      </c>
      <c r="F118" s="270"/>
      <c r="G118" s="270"/>
      <c r="H118" s="270">
        <f>E118+F118-G118</f>
        <v>5000</v>
      </c>
    </row>
    <row r="119" spans="1:8" s="221" customFormat="1" ht="11.25">
      <c r="A119" s="222"/>
      <c r="B119" s="222"/>
      <c r="C119" s="473" t="s">
        <v>282</v>
      </c>
      <c r="D119" s="223" t="s">
        <v>386</v>
      </c>
      <c r="E119" s="270">
        <v>1000</v>
      </c>
      <c r="F119" s="270"/>
      <c r="G119" s="270"/>
      <c r="H119" s="270">
        <f>E119+F119-G119</f>
        <v>1000</v>
      </c>
    </row>
    <row r="120" spans="1:8" s="267" customFormat="1" ht="12.75">
      <c r="A120" s="265"/>
      <c r="B120" s="266"/>
      <c r="C120" s="490"/>
      <c r="D120" s="269" t="s">
        <v>376</v>
      </c>
      <c r="E120" s="300">
        <f>SUM(E1:E119)</f>
        <v>25152436</v>
      </c>
      <c r="F120" s="300">
        <f>SUM(F1:F119)</f>
        <v>823943</v>
      </c>
      <c r="G120" s="300">
        <f>SUM(G1:G119)</f>
        <v>50779</v>
      </c>
      <c r="H120" s="300">
        <f>SUM(H1:H119)</f>
        <v>25925600</v>
      </c>
    </row>
    <row r="121" ht="11.25">
      <c r="H121" s="288" t="e">
        <f>E120+F120-G120-SUM(H1:H119)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22" ht="11.25">
      <c r="H122" s="494" t="e">
        <f>IF(H121=0," ","NIEZGODNE")</f>
        <v>#REF!</v>
      </c>
    </row>
    <row r="123" spans="4:8" ht="11.25" customHeight="1" hidden="1">
      <c r="D123" s="206" t="s">
        <v>437</v>
      </c>
      <c r="E123" s="288" t="s">
        <v>438</v>
      </c>
      <c r="F123" s="288" t="s">
        <v>438</v>
      </c>
      <c r="G123" s="288" t="s">
        <v>438</v>
      </c>
      <c r="H123" s="288" t="s">
        <v>438</v>
      </c>
    </row>
    <row r="124" spans="5:8" ht="11.25" customHeight="1" hidden="1">
      <c r="E124" s="288" t="s">
        <v>439</v>
      </c>
      <c r="F124" s="288" t="s">
        <v>439</v>
      </c>
      <c r="G124" s="288" t="s">
        <v>439</v>
      </c>
      <c r="H124" s="288" t="s">
        <v>439</v>
      </c>
    </row>
    <row r="125" spans="5:8" ht="11.25" customHeight="1" hidden="1">
      <c r="E125" s="288" t="s">
        <v>440</v>
      </c>
      <c r="F125" s="288" t="s">
        <v>440</v>
      </c>
      <c r="G125" s="288" t="s">
        <v>440</v>
      </c>
      <c r="H125" s="288" t="s">
        <v>440</v>
      </c>
    </row>
    <row r="126" ht="11.25" customHeight="1" hidden="1">
      <c r="D126" s="206" t="s">
        <v>377</v>
      </c>
    </row>
    <row r="127" ht="11.25" hidden="1"/>
  </sheetData>
  <conditionalFormatting sqref="H121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3" sqref="E3"/>
    </sheetView>
  </sheetViews>
  <sheetFormatPr defaultColWidth="9.140625" defaultRowHeight="12.75"/>
  <cols>
    <col min="1" max="1" width="3.8515625" style="103" customWidth="1"/>
    <col min="2" max="2" width="50.7109375" style="103" customWidth="1"/>
    <col min="3" max="3" width="12.28125" style="157" customWidth="1"/>
    <col min="4" max="7" width="13.8515625" style="103" customWidth="1"/>
    <col min="8" max="16384" width="9.140625" style="103" customWidth="1"/>
  </cols>
  <sheetData>
    <row r="1" spans="1:7" ht="12.75" customHeight="1">
      <c r="A1" s="532"/>
      <c r="B1" s="532"/>
      <c r="D1" s="307"/>
      <c r="E1" s="307"/>
      <c r="F1" s="307"/>
      <c r="G1" s="307" t="s">
        <v>652</v>
      </c>
    </row>
    <row r="2" spans="1:7" ht="12.75" customHeight="1">
      <c r="A2" s="532"/>
      <c r="B2" s="532"/>
      <c r="D2" s="308"/>
      <c r="E2" s="308"/>
      <c r="F2" s="308"/>
      <c r="G2" s="308" t="s">
        <v>685</v>
      </c>
    </row>
    <row r="3" spans="1:7" ht="12.75" customHeight="1">
      <c r="A3" s="532"/>
      <c r="B3" s="532"/>
      <c r="D3" s="308"/>
      <c r="E3" s="308"/>
      <c r="F3" s="308"/>
      <c r="G3" s="308" t="s">
        <v>159</v>
      </c>
    </row>
    <row r="4" spans="1:7" ht="12.75" customHeight="1">
      <c r="A4" s="532"/>
      <c r="B4" s="532"/>
      <c r="D4" s="308"/>
      <c r="E4" s="308"/>
      <c r="F4" s="308"/>
      <c r="G4" s="308" t="s">
        <v>686</v>
      </c>
    </row>
    <row r="5" spans="1:4" ht="11.25" customHeight="1">
      <c r="A5" s="532"/>
      <c r="B5" s="532"/>
      <c r="C5" s="532"/>
      <c r="D5" s="532"/>
    </row>
    <row r="6" spans="1:7" ht="15.75">
      <c r="A6" s="593" t="s">
        <v>471</v>
      </c>
      <c r="B6" s="593"/>
      <c r="C6" s="593"/>
      <c r="D6" s="593"/>
      <c r="E6" s="593"/>
      <c r="F6" s="593"/>
      <c r="G6" s="593"/>
    </row>
    <row r="7" spans="1:4" ht="21" customHeight="1">
      <c r="A7" s="591" t="s">
        <v>187</v>
      </c>
      <c r="B7" s="591"/>
      <c r="C7" s="591"/>
      <c r="D7" s="591"/>
    </row>
    <row r="8" spans="1:7" ht="15.75" customHeight="1">
      <c r="A8" s="592" t="s">
        <v>148</v>
      </c>
      <c r="B8" s="592" t="s">
        <v>188</v>
      </c>
      <c r="C8" s="592" t="s">
        <v>189</v>
      </c>
      <c r="D8" s="592" t="s">
        <v>190</v>
      </c>
      <c r="E8" s="592" t="s">
        <v>630</v>
      </c>
      <c r="F8" s="592" t="s">
        <v>634</v>
      </c>
      <c r="G8" s="592" t="s">
        <v>632</v>
      </c>
    </row>
    <row r="9" spans="1:7" s="143" customFormat="1" ht="31.5" customHeight="1">
      <c r="A9" s="592"/>
      <c r="B9" s="592"/>
      <c r="C9" s="592"/>
      <c r="D9" s="592"/>
      <c r="E9" s="592"/>
      <c r="F9" s="592"/>
      <c r="G9" s="592"/>
    </row>
    <row r="10" spans="1:7" s="301" customFormat="1" ht="11.25">
      <c r="A10" s="106">
        <v>1</v>
      </c>
      <c r="B10" s="106">
        <v>2</v>
      </c>
      <c r="C10" s="456">
        <v>3</v>
      </c>
      <c r="D10" s="106">
        <v>4</v>
      </c>
      <c r="E10" s="106">
        <v>4</v>
      </c>
      <c r="F10" s="106">
        <v>4</v>
      </c>
      <c r="G10" s="106">
        <v>4</v>
      </c>
    </row>
    <row r="11" spans="1:7" ht="19.5" customHeight="1">
      <c r="A11" s="594" t="s">
        <v>191</v>
      </c>
      <c r="B11" s="595"/>
      <c r="C11" s="457"/>
      <c r="D11" s="144">
        <f>SUM(D12:D19)</f>
        <v>4427643</v>
      </c>
      <c r="E11" s="144">
        <f>SUM(E12:E19)</f>
        <v>765000</v>
      </c>
      <c r="F11" s="144">
        <f>SUM(F12:F19)</f>
        <v>0</v>
      </c>
      <c r="G11" s="144">
        <f>SUM(G12:G19)</f>
        <v>5192643</v>
      </c>
    </row>
    <row r="12" spans="1:7" ht="19.5" customHeight="1">
      <c r="A12" s="145" t="s">
        <v>192</v>
      </c>
      <c r="B12" s="146" t="s">
        <v>193</v>
      </c>
      <c r="C12" s="458" t="s">
        <v>194</v>
      </c>
      <c r="D12" s="147">
        <v>4427643</v>
      </c>
      <c r="E12" s="147"/>
      <c r="F12" s="147"/>
      <c r="G12" s="147">
        <f>D12+E12-F12</f>
        <v>4427643</v>
      </c>
    </row>
    <row r="13" spans="1:7" ht="19.5" customHeight="1">
      <c r="A13" s="145" t="s">
        <v>195</v>
      </c>
      <c r="B13" s="146" t="s">
        <v>196</v>
      </c>
      <c r="C13" s="458" t="s">
        <v>197</v>
      </c>
      <c r="D13" s="147"/>
      <c r="E13" s="147"/>
      <c r="F13" s="147"/>
      <c r="G13" s="147">
        <f aca="true" t="shared" si="0" ref="G13:G19">D13+E13-F13</f>
        <v>0</v>
      </c>
    </row>
    <row r="14" spans="1:7" s="151" customFormat="1" ht="46.5" customHeight="1">
      <c r="A14" s="148" t="s">
        <v>198</v>
      </c>
      <c r="B14" s="149" t="s">
        <v>199</v>
      </c>
      <c r="C14" s="459" t="s">
        <v>200</v>
      </c>
      <c r="D14" s="154"/>
      <c r="E14" s="154"/>
      <c r="F14" s="154"/>
      <c r="G14" s="147">
        <f t="shared" si="0"/>
        <v>0</v>
      </c>
    </row>
    <row r="15" spans="1:7" ht="15.75">
      <c r="A15" s="145" t="s">
        <v>201</v>
      </c>
      <c r="B15" s="146" t="s">
        <v>202</v>
      </c>
      <c r="C15" s="458" t="s">
        <v>203</v>
      </c>
      <c r="D15" s="147"/>
      <c r="E15" s="147"/>
      <c r="F15" s="147"/>
      <c r="G15" s="147">
        <f t="shared" si="0"/>
        <v>0</v>
      </c>
    </row>
    <row r="16" spans="1:7" ht="32.25" customHeight="1">
      <c r="A16" s="145" t="s">
        <v>204</v>
      </c>
      <c r="B16" s="146" t="s">
        <v>205</v>
      </c>
      <c r="C16" s="458" t="s">
        <v>206</v>
      </c>
      <c r="D16" s="147"/>
      <c r="E16" s="147"/>
      <c r="F16" s="147"/>
      <c r="G16" s="147">
        <f t="shared" si="0"/>
        <v>0</v>
      </c>
    </row>
    <row r="17" spans="1:7" ht="19.5" customHeight="1">
      <c r="A17" s="145" t="s">
        <v>207</v>
      </c>
      <c r="B17" s="146" t="s">
        <v>208</v>
      </c>
      <c r="C17" s="458" t="s">
        <v>209</v>
      </c>
      <c r="D17" s="147"/>
      <c r="E17" s="147"/>
      <c r="F17" s="147"/>
      <c r="G17" s="147">
        <f t="shared" si="0"/>
        <v>0</v>
      </c>
    </row>
    <row r="18" spans="1:7" ht="15.75">
      <c r="A18" s="145" t="s">
        <v>210</v>
      </c>
      <c r="B18" s="146" t="s">
        <v>211</v>
      </c>
      <c r="C18" s="458" t="s">
        <v>212</v>
      </c>
      <c r="D18" s="147"/>
      <c r="E18" s="147"/>
      <c r="F18" s="147"/>
      <c r="G18" s="147">
        <f t="shared" si="0"/>
        <v>0</v>
      </c>
    </row>
    <row r="19" spans="1:7" ht="15.75">
      <c r="A19" s="145" t="s">
        <v>213</v>
      </c>
      <c r="B19" s="146" t="s">
        <v>214</v>
      </c>
      <c r="C19" s="458" t="s">
        <v>215</v>
      </c>
      <c r="D19" s="147"/>
      <c r="E19" s="147">
        <v>765000</v>
      </c>
      <c r="F19" s="147"/>
      <c r="G19" s="147">
        <f t="shared" si="0"/>
        <v>765000</v>
      </c>
    </row>
    <row r="20" spans="1:7" ht="15.75">
      <c r="A20" s="590" t="s">
        <v>216</v>
      </c>
      <c r="B20" s="590"/>
      <c r="C20" s="460"/>
      <c r="D20" s="153">
        <f>SUM(D21:D27)</f>
        <v>2483315</v>
      </c>
      <c r="E20" s="153">
        <f>SUM(E21:E27)</f>
        <v>0</v>
      </c>
      <c r="F20" s="153">
        <f>SUM(F21:F27)</f>
        <v>0</v>
      </c>
      <c r="G20" s="153">
        <f>SUM(G21:G27)</f>
        <v>2483315</v>
      </c>
    </row>
    <row r="21" spans="1:7" ht="19.5" customHeight="1">
      <c r="A21" s="145" t="s">
        <v>192</v>
      </c>
      <c r="B21" s="146" t="s">
        <v>217</v>
      </c>
      <c r="C21" s="458" t="s">
        <v>218</v>
      </c>
      <c r="D21" s="147">
        <f>19000+342800+499980+21535</f>
        <v>883315</v>
      </c>
      <c r="E21" s="147"/>
      <c r="F21" s="147"/>
      <c r="G21" s="147">
        <f aca="true" t="shared" si="1" ref="G21:G26">D21+E21-F21</f>
        <v>883315</v>
      </c>
    </row>
    <row r="22" spans="1:7" ht="19.5" customHeight="1">
      <c r="A22" s="145" t="s">
        <v>195</v>
      </c>
      <c r="B22" s="146" t="s">
        <v>219</v>
      </c>
      <c r="C22" s="458" t="s">
        <v>220</v>
      </c>
      <c r="D22" s="147">
        <v>0</v>
      </c>
      <c r="E22" s="147"/>
      <c r="F22" s="147"/>
      <c r="G22" s="147">
        <f t="shared" si="1"/>
        <v>0</v>
      </c>
    </row>
    <row r="23" spans="1:7" s="151" customFormat="1" ht="47.25">
      <c r="A23" s="148" t="s">
        <v>198</v>
      </c>
      <c r="B23" s="149" t="s">
        <v>221</v>
      </c>
      <c r="C23" s="459" t="s">
        <v>222</v>
      </c>
      <c r="D23" s="154">
        <v>0</v>
      </c>
      <c r="E23" s="154"/>
      <c r="F23" s="154"/>
      <c r="G23" s="147">
        <f t="shared" si="1"/>
        <v>0</v>
      </c>
    </row>
    <row r="24" spans="1:7" ht="15.75">
      <c r="A24" s="145" t="s">
        <v>201</v>
      </c>
      <c r="B24" s="146" t="s">
        <v>223</v>
      </c>
      <c r="C24" s="458" t="s">
        <v>224</v>
      </c>
      <c r="D24" s="147">
        <v>0</v>
      </c>
      <c r="E24" s="147"/>
      <c r="F24" s="147"/>
      <c r="G24" s="147">
        <f t="shared" si="1"/>
        <v>0</v>
      </c>
    </row>
    <row r="25" spans="1:7" ht="19.5" customHeight="1">
      <c r="A25" s="145" t="s">
        <v>204</v>
      </c>
      <c r="B25" s="146" t="s">
        <v>225</v>
      </c>
      <c r="C25" s="458" t="s">
        <v>226</v>
      </c>
      <c r="D25" s="147">
        <v>0</v>
      </c>
      <c r="E25" s="147"/>
      <c r="F25" s="147"/>
      <c r="G25" s="147">
        <f t="shared" si="1"/>
        <v>0</v>
      </c>
    </row>
    <row r="26" spans="1:7" ht="19.5" customHeight="1">
      <c r="A26" s="145" t="s">
        <v>207</v>
      </c>
      <c r="B26" s="146" t="s">
        <v>227</v>
      </c>
      <c r="C26" s="458" t="s">
        <v>228</v>
      </c>
      <c r="D26" s="147">
        <v>1600000</v>
      </c>
      <c r="E26" s="147"/>
      <c r="F26" s="147"/>
      <c r="G26" s="147">
        <f t="shared" si="1"/>
        <v>1600000</v>
      </c>
    </row>
    <row r="27" spans="1:7" ht="15.75">
      <c r="A27" s="145" t="s">
        <v>210</v>
      </c>
      <c r="B27" s="146" t="s">
        <v>229</v>
      </c>
      <c r="C27" s="458" t="s">
        <v>230</v>
      </c>
      <c r="D27" s="147">
        <v>0</v>
      </c>
      <c r="E27" s="147">
        <v>0</v>
      </c>
      <c r="F27" s="147">
        <v>0</v>
      </c>
      <c r="G27" s="147">
        <v>0</v>
      </c>
    </row>
  </sheetData>
  <mergeCells count="13">
    <mergeCell ref="G8:G9"/>
    <mergeCell ref="A1:B4"/>
    <mergeCell ref="A11:B11"/>
    <mergeCell ref="A20:B20"/>
    <mergeCell ref="A5:D5"/>
    <mergeCell ref="A7:D7"/>
    <mergeCell ref="A8:A9"/>
    <mergeCell ref="B8:B9"/>
    <mergeCell ref="C8:C9"/>
    <mergeCell ref="D8:D9"/>
    <mergeCell ref="A6:G6"/>
    <mergeCell ref="E8:E9"/>
    <mergeCell ref="F8:F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B1">
      <selection activeCell="C3" sqref="C3:E3"/>
    </sheetView>
  </sheetViews>
  <sheetFormatPr defaultColWidth="9.140625" defaultRowHeight="12.75"/>
  <cols>
    <col min="1" max="1" width="9.7109375" style="82" hidden="1" customWidth="1"/>
    <col min="2" max="2" width="3.00390625" style="82" customWidth="1"/>
    <col min="3" max="3" width="52.8515625" style="4" customWidth="1"/>
    <col min="4" max="4" width="0.42578125" style="0" hidden="1" customWidth="1"/>
    <col min="5" max="6" width="9.140625" style="0" hidden="1" customWidth="1"/>
    <col min="7" max="10" width="9.421875" style="0" customWidth="1"/>
  </cols>
  <sheetData>
    <row r="1" spans="3:10" ht="12.75" customHeight="1">
      <c r="C1" s="597"/>
      <c r="D1" s="597"/>
      <c r="E1" s="597"/>
      <c r="G1" s="307"/>
      <c r="H1" s="307"/>
      <c r="I1" s="307"/>
      <c r="J1" s="307" t="s">
        <v>580</v>
      </c>
    </row>
    <row r="2" spans="3:10" ht="12.75" customHeight="1">
      <c r="C2" s="597"/>
      <c r="D2" s="597"/>
      <c r="E2" s="597"/>
      <c r="G2" s="308"/>
      <c r="H2" s="308"/>
      <c r="I2" s="308"/>
      <c r="J2" s="308" t="s">
        <v>685</v>
      </c>
    </row>
    <row r="3" spans="3:10" ht="12.75" customHeight="1">
      <c r="C3" s="597"/>
      <c r="D3" s="597"/>
      <c r="E3" s="597"/>
      <c r="G3" s="308"/>
      <c r="H3" s="308"/>
      <c r="I3" s="308"/>
      <c r="J3" s="308" t="s">
        <v>159</v>
      </c>
    </row>
    <row r="4" spans="3:10" ht="12.75" customHeight="1">
      <c r="C4" s="597"/>
      <c r="D4" s="597"/>
      <c r="E4" s="597"/>
      <c r="G4" s="308"/>
      <c r="H4" s="308"/>
      <c r="I4" s="308"/>
      <c r="J4" s="308" t="s">
        <v>686</v>
      </c>
    </row>
    <row r="5" ht="12.75">
      <c r="C5"/>
    </row>
    <row r="6" ht="12.75">
      <c r="C6"/>
    </row>
    <row r="7" spans="1:10" ht="18">
      <c r="A7" s="596" t="s">
        <v>149</v>
      </c>
      <c r="B7" s="596"/>
      <c r="C7" s="596"/>
      <c r="D7" s="596"/>
      <c r="E7" s="596"/>
      <c r="F7" s="596"/>
      <c r="G7" s="596"/>
      <c r="H7" s="596"/>
      <c r="I7" s="596"/>
      <c r="J7" s="596"/>
    </row>
    <row r="10" spans="1:10" s="88" customFormat="1" ht="25.5">
      <c r="A10" s="84"/>
      <c r="B10" s="84" t="s">
        <v>148</v>
      </c>
      <c r="C10" s="85" t="s">
        <v>150</v>
      </c>
      <c r="D10" s="86"/>
      <c r="E10" s="86"/>
      <c r="F10" s="86"/>
      <c r="G10" s="87" t="s">
        <v>151</v>
      </c>
      <c r="H10" s="87" t="s">
        <v>641</v>
      </c>
      <c r="I10" s="87" t="s">
        <v>642</v>
      </c>
      <c r="J10" s="87" t="s">
        <v>632</v>
      </c>
    </row>
    <row r="11" spans="1:10" ht="25.5">
      <c r="A11" s="89"/>
      <c r="B11" s="89">
        <v>1</v>
      </c>
      <c r="C11" s="90" t="s">
        <v>152</v>
      </c>
      <c r="D11" s="91"/>
      <c r="E11" s="91"/>
      <c r="F11" s="91"/>
      <c r="G11" s="92">
        <v>30000</v>
      </c>
      <c r="H11" s="92"/>
      <c r="I11" s="92"/>
      <c r="J11" s="92">
        <f>G11+H11-I11</f>
        <v>30000</v>
      </c>
    </row>
    <row r="12" spans="1:10" ht="27.75" customHeight="1">
      <c r="A12" s="93"/>
      <c r="B12" s="302">
        <v>2</v>
      </c>
      <c r="C12" s="94" t="s">
        <v>450</v>
      </c>
      <c r="D12" s="95"/>
      <c r="E12" s="95"/>
      <c r="F12" s="95"/>
      <c r="G12" s="93">
        <v>0</v>
      </c>
      <c r="H12" s="93"/>
      <c r="I12" s="93"/>
      <c r="J12" s="92">
        <f aca="true" t="shared" si="0" ref="J12:J17">G12+H12-I12</f>
        <v>0</v>
      </c>
    </row>
    <row r="13" spans="1:10" ht="27.75" customHeight="1">
      <c r="A13" s="93"/>
      <c r="B13" s="302">
        <v>3</v>
      </c>
      <c r="C13" s="94" t="s">
        <v>156</v>
      </c>
      <c r="D13" s="95"/>
      <c r="E13" s="95"/>
      <c r="F13" s="95"/>
      <c r="G13" s="93">
        <v>252772</v>
      </c>
      <c r="H13" s="93"/>
      <c r="I13" s="93">
        <v>116664</v>
      </c>
      <c r="J13" s="92">
        <f t="shared" si="0"/>
        <v>136108</v>
      </c>
    </row>
    <row r="14" spans="1:10" ht="27.75" customHeight="1">
      <c r="A14" s="93"/>
      <c r="B14" s="302">
        <v>4</v>
      </c>
      <c r="C14" s="94" t="s">
        <v>449</v>
      </c>
      <c r="D14" s="95"/>
      <c r="E14" s="95"/>
      <c r="F14" s="95"/>
      <c r="G14" s="93">
        <v>20000</v>
      </c>
      <c r="H14" s="93"/>
      <c r="I14" s="93"/>
      <c r="J14" s="92">
        <f t="shared" si="0"/>
        <v>20000</v>
      </c>
    </row>
    <row r="15" spans="1:10" ht="43.5" customHeight="1">
      <c r="A15" s="93"/>
      <c r="B15" s="302">
        <v>5</v>
      </c>
      <c r="C15" s="94" t="s">
        <v>475</v>
      </c>
      <c r="D15" s="95"/>
      <c r="E15" s="95"/>
      <c r="F15" s="95"/>
      <c r="G15" s="93">
        <v>574928</v>
      </c>
      <c r="H15" s="93"/>
      <c r="I15" s="93">
        <f>448890-70000</f>
        <v>378890</v>
      </c>
      <c r="J15" s="92">
        <f t="shared" si="0"/>
        <v>196038</v>
      </c>
    </row>
    <row r="16" spans="1:10" ht="41.25" customHeight="1">
      <c r="A16" s="93"/>
      <c r="B16" s="302">
        <v>6</v>
      </c>
      <c r="C16" s="94" t="s">
        <v>463</v>
      </c>
      <c r="D16" s="95"/>
      <c r="E16" s="95"/>
      <c r="F16" s="95"/>
      <c r="G16" s="93">
        <v>15000</v>
      </c>
      <c r="H16" s="93"/>
      <c r="I16" s="93"/>
      <c r="J16" s="92">
        <f t="shared" si="0"/>
        <v>15000</v>
      </c>
    </row>
    <row r="17" spans="1:10" ht="41.25" customHeight="1">
      <c r="A17" s="93"/>
      <c r="B17" s="302">
        <v>7</v>
      </c>
      <c r="C17" s="94" t="s">
        <v>629</v>
      </c>
      <c r="D17" s="95"/>
      <c r="E17" s="95"/>
      <c r="F17" s="95"/>
      <c r="G17" s="93">
        <v>3000</v>
      </c>
      <c r="H17" s="93"/>
      <c r="I17" s="93"/>
      <c r="J17" s="92">
        <f t="shared" si="0"/>
        <v>3000</v>
      </c>
    </row>
    <row r="18" spans="1:10" ht="12.75">
      <c r="A18" s="96">
        <f>SUM(A12:A16)</f>
        <v>0</v>
      </c>
      <c r="B18" s="96"/>
      <c r="C18" s="97" t="s">
        <v>153</v>
      </c>
      <c r="D18" s="98"/>
      <c r="E18" s="98"/>
      <c r="F18" s="98"/>
      <c r="G18" s="99">
        <f>SUM(G11:G17)</f>
        <v>895700</v>
      </c>
      <c r="H18" s="99">
        <f>SUM(H11:H17)</f>
        <v>0</v>
      </c>
      <c r="I18" s="99">
        <f>SUM(I11:I17)</f>
        <v>495554</v>
      </c>
      <c r="J18" s="99">
        <f>SUM(J11:J17)</f>
        <v>400146</v>
      </c>
    </row>
    <row r="19" spans="1:10" ht="12.75">
      <c r="A19" s="100"/>
      <c r="B19" s="100"/>
      <c r="J19" s="288">
        <f>G18+H18-I18-J18</f>
        <v>0</v>
      </c>
    </row>
    <row r="20" spans="1:10" ht="12.75">
      <c r="A20" s="100"/>
      <c r="B20" s="100"/>
      <c r="J20" s="494" t="str">
        <f>IF(J19=0," ","NIEZGODNE")</f>
        <v> </v>
      </c>
    </row>
    <row r="21" spans="1:2" ht="12.75">
      <c r="A21" s="100"/>
      <c r="B21" s="100"/>
    </row>
    <row r="22" spans="1:2" ht="12.75">
      <c r="A22" s="100"/>
      <c r="B22" s="100"/>
    </row>
    <row r="23" spans="1:2" ht="12.75">
      <c r="A23" s="100"/>
      <c r="B23" s="100"/>
    </row>
    <row r="24" spans="1:2" ht="12.75">
      <c r="A24" s="100"/>
      <c r="B24" s="100"/>
    </row>
    <row r="25" spans="1:2" ht="12.75">
      <c r="A25" s="100"/>
      <c r="B25" s="100"/>
    </row>
    <row r="26" spans="1:2" ht="12.75">
      <c r="A26" s="100"/>
      <c r="B26" s="100"/>
    </row>
  </sheetData>
  <mergeCells count="5">
    <mergeCell ref="A7:J7"/>
    <mergeCell ref="C4:E4"/>
    <mergeCell ref="C1:E1"/>
    <mergeCell ref="C2:E2"/>
    <mergeCell ref="C3:E3"/>
  </mergeCells>
  <conditionalFormatting sqref="J19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L5" sqref="L5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5.8515625" style="0" customWidth="1"/>
    <col min="4" max="4" width="4.8515625" style="0" customWidth="1"/>
    <col min="5" max="5" width="9.7109375" style="82" hidden="1" customWidth="1"/>
    <col min="6" max="6" width="39.7109375" style="4" customWidth="1"/>
    <col min="7" max="7" width="0.42578125" style="0" hidden="1" customWidth="1"/>
    <col min="8" max="9" width="9.140625" style="0" hidden="1" customWidth="1"/>
  </cols>
  <sheetData>
    <row r="1" spans="6:13" ht="12" customHeight="1">
      <c r="F1" s="597"/>
      <c r="G1" s="597"/>
      <c r="H1" s="597"/>
      <c r="J1" s="307"/>
      <c r="K1" s="307"/>
      <c r="L1" s="307"/>
      <c r="M1" s="307" t="s">
        <v>581</v>
      </c>
    </row>
    <row r="2" spans="6:13" ht="12" customHeight="1">
      <c r="F2" s="597"/>
      <c r="G2" s="597"/>
      <c r="H2" s="597"/>
      <c r="J2" s="308"/>
      <c r="K2" s="308"/>
      <c r="L2" s="308"/>
      <c r="M2" s="308" t="s">
        <v>685</v>
      </c>
    </row>
    <row r="3" spans="6:13" ht="12" customHeight="1">
      <c r="F3" s="447"/>
      <c r="G3" s="447"/>
      <c r="H3" s="447"/>
      <c r="J3" s="308"/>
      <c r="K3" s="308"/>
      <c r="L3" s="308"/>
      <c r="M3" s="308" t="s">
        <v>159</v>
      </c>
    </row>
    <row r="4" spans="6:13" ht="12" customHeight="1">
      <c r="F4" s="597"/>
      <c r="G4" s="597"/>
      <c r="H4" s="597"/>
      <c r="J4" s="308"/>
      <c r="K4" s="308"/>
      <c r="L4" s="308"/>
      <c r="M4" s="308" t="s">
        <v>686</v>
      </c>
    </row>
    <row r="5" ht="12" customHeight="1">
      <c r="F5"/>
    </row>
    <row r="6" spans="1:13" ht="18">
      <c r="A6" s="596" t="s">
        <v>578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</row>
    <row r="8" spans="1:13" s="88" customFormat="1" ht="21.75" customHeight="1">
      <c r="A8" s="85" t="s">
        <v>148</v>
      </c>
      <c r="B8" s="85" t="s">
        <v>1</v>
      </c>
      <c r="C8" s="85" t="s">
        <v>92</v>
      </c>
      <c r="D8" s="85" t="s">
        <v>3</v>
      </c>
      <c r="E8" s="84"/>
      <c r="F8" s="85" t="s">
        <v>176</v>
      </c>
      <c r="G8" s="86"/>
      <c r="H8" s="86"/>
      <c r="I8" s="86"/>
      <c r="J8" s="87" t="s">
        <v>151</v>
      </c>
      <c r="K8" s="87" t="s">
        <v>151</v>
      </c>
      <c r="L8" s="87" t="s">
        <v>151</v>
      </c>
      <c r="M8" s="87" t="s">
        <v>151</v>
      </c>
    </row>
    <row r="9" spans="1:13" s="88" customFormat="1" ht="21.75" customHeight="1">
      <c r="A9" s="599" t="s">
        <v>584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1"/>
    </row>
    <row r="10" spans="1:13" ht="25.5">
      <c r="A10" s="381">
        <v>3</v>
      </c>
      <c r="B10" s="381">
        <v>801</v>
      </c>
      <c r="C10" s="381">
        <v>80130</v>
      </c>
      <c r="D10" s="381">
        <v>2540</v>
      </c>
      <c r="E10" s="382"/>
      <c r="F10" s="383" t="s">
        <v>178</v>
      </c>
      <c r="G10" s="384"/>
      <c r="H10" s="384"/>
      <c r="I10" s="384"/>
      <c r="J10" s="382">
        <v>180000</v>
      </c>
      <c r="K10" s="382"/>
      <c r="L10" s="382"/>
      <c r="M10" s="382">
        <f>J10+K10-L10</f>
        <v>180000</v>
      </c>
    </row>
    <row r="11" spans="1:13" ht="24.75" customHeight="1">
      <c r="A11" s="136">
        <v>4</v>
      </c>
      <c r="B11" s="136">
        <v>801</v>
      </c>
      <c r="C11" s="136">
        <v>80130</v>
      </c>
      <c r="D11" s="136">
        <v>2540</v>
      </c>
      <c r="E11" s="137"/>
      <c r="F11" s="138" t="s">
        <v>179</v>
      </c>
      <c r="G11" s="139"/>
      <c r="H11" s="139"/>
      <c r="I11" s="139"/>
      <c r="J11" s="137">
        <v>100000</v>
      </c>
      <c r="K11" s="137"/>
      <c r="L11" s="137"/>
      <c r="M11" s="137">
        <f>J11+K11-L11</f>
        <v>100000</v>
      </c>
    </row>
    <row r="12" spans="1:13" ht="38.25">
      <c r="A12" s="136">
        <v>7</v>
      </c>
      <c r="B12" s="136">
        <v>852</v>
      </c>
      <c r="C12" s="136">
        <v>85201</v>
      </c>
      <c r="D12" s="136">
        <v>2320</v>
      </c>
      <c r="E12" s="137"/>
      <c r="F12" s="138" t="s">
        <v>180</v>
      </c>
      <c r="G12" s="139"/>
      <c r="H12" s="139"/>
      <c r="I12" s="139"/>
      <c r="J12" s="137">
        <v>72804</v>
      </c>
      <c r="K12" s="137"/>
      <c r="L12" s="137"/>
      <c r="M12" s="137">
        <f aca="true" t="shared" si="0" ref="M12:M22">J12+K12-L12</f>
        <v>72804</v>
      </c>
    </row>
    <row r="13" spans="1:13" ht="25.5">
      <c r="A13" s="136">
        <v>8</v>
      </c>
      <c r="B13" s="136">
        <v>852</v>
      </c>
      <c r="C13" s="136">
        <v>85204</v>
      </c>
      <c r="D13" s="136">
        <v>2320</v>
      </c>
      <c r="E13" s="137"/>
      <c r="F13" s="138" t="s">
        <v>181</v>
      </c>
      <c r="G13" s="139"/>
      <c r="H13" s="139"/>
      <c r="I13" s="139"/>
      <c r="J13" s="137">
        <v>63986</v>
      </c>
      <c r="K13" s="137"/>
      <c r="L13" s="137"/>
      <c r="M13" s="137">
        <f t="shared" si="0"/>
        <v>63986</v>
      </c>
    </row>
    <row r="14" spans="1:13" ht="12.75">
      <c r="A14" s="136">
        <v>9</v>
      </c>
      <c r="B14" s="136">
        <v>853</v>
      </c>
      <c r="C14" s="136">
        <v>85311</v>
      </c>
      <c r="D14" s="136">
        <v>2580</v>
      </c>
      <c r="E14" s="137"/>
      <c r="F14" s="138" t="s">
        <v>643</v>
      </c>
      <c r="G14" s="139"/>
      <c r="H14" s="139"/>
      <c r="I14" s="139"/>
      <c r="J14" s="137">
        <v>37261</v>
      </c>
      <c r="K14" s="137">
        <v>20000</v>
      </c>
      <c r="L14" s="137"/>
      <c r="M14" s="137">
        <f t="shared" si="0"/>
        <v>57261</v>
      </c>
    </row>
    <row r="15" spans="1:13" ht="12.75">
      <c r="A15" s="136">
        <v>10</v>
      </c>
      <c r="B15" s="136">
        <v>853</v>
      </c>
      <c r="C15" s="136">
        <v>85311</v>
      </c>
      <c r="D15" s="136">
        <v>2310</v>
      </c>
      <c r="E15" s="137"/>
      <c r="F15" s="138" t="s">
        <v>549</v>
      </c>
      <c r="G15" s="139"/>
      <c r="H15" s="139"/>
      <c r="I15" s="139"/>
      <c r="J15" s="137">
        <v>37261</v>
      </c>
      <c r="K15" s="137"/>
      <c r="L15" s="137"/>
      <c r="M15" s="137">
        <f t="shared" si="0"/>
        <v>37261</v>
      </c>
    </row>
    <row r="16" spans="1:13" ht="12.75">
      <c r="A16" s="136">
        <v>11</v>
      </c>
      <c r="B16" s="136">
        <v>853</v>
      </c>
      <c r="C16" s="136">
        <v>85311</v>
      </c>
      <c r="D16" s="136">
        <v>2580</v>
      </c>
      <c r="E16" s="137"/>
      <c r="F16" s="138" t="s">
        <v>550</v>
      </c>
      <c r="G16" s="139"/>
      <c r="H16" s="139"/>
      <c r="I16" s="139"/>
      <c r="J16" s="137">
        <v>52166</v>
      </c>
      <c r="K16" s="137"/>
      <c r="L16" s="137"/>
      <c r="M16" s="137">
        <f t="shared" si="0"/>
        <v>52166</v>
      </c>
    </row>
    <row r="17" spans="1:15" ht="12.75">
      <c r="A17" s="136">
        <v>12</v>
      </c>
      <c r="B17" s="136">
        <v>853</v>
      </c>
      <c r="C17" s="136">
        <v>85311</v>
      </c>
      <c r="D17" s="136">
        <v>2310</v>
      </c>
      <c r="E17" s="137"/>
      <c r="F17" s="138" t="s">
        <v>644</v>
      </c>
      <c r="G17" s="139"/>
      <c r="H17" s="139"/>
      <c r="I17" s="139"/>
      <c r="J17" s="137">
        <v>37261</v>
      </c>
      <c r="K17" s="137"/>
      <c r="L17" s="137"/>
      <c r="M17" s="137">
        <f t="shared" si="0"/>
        <v>37261</v>
      </c>
      <c r="N17" s="6"/>
      <c r="O17" s="6"/>
    </row>
    <row r="18" spans="1:13" ht="40.5" customHeight="1">
      <c r="A18" s="136">
        <v>13</v>
      </c>
      <c r="B18" s="136">
        <v>854</v>
      </c>
      <c r="C18" s="136">
        <v>85406</v>
      </c>
      <c r="D18" s="136">
        <v>2320</v>
      </c>
      <c r="E18" s="137"/>
      <c r="F18" s="138" t="s">
        <v>182</v>
      </c>
      <c r="G18" s="139"/>
      <c r="H18" s="139"/>
      <c r="I18" s="139"/>
      <c r="J18" s="137">
        <v>27000</v>
      </c>
      <c r="K18" s="137"/>
      <c r="L18" s="137"/>
      <c r="M18" s="137">
        <f t="shared" si="0"/>
        <v>27000</v>
      </c>
    </row>
    <row r="19" spans="1:13" ht="25.5">
      <c r="A19" s="136">
        <v>14</v>
      </c>
      <c r="B19" s="136">
        <v>854</v>
      </c>
      <c r="C19" s="136">
        <v>85410</v>
      </c>
      <c r="D19" s="136">
        <v>2540</v>
      </c>
      <c r="E19" s="137"/>
      <c r="F19" s="138" t="s">
        <v>183</v>
      </c>
      <c r="G19" s="139"/>
      <c r="H19" s="139"/>
      <c r="I19" s="139"/>
      <c r="J19" s="137">
        <v>136000</v>
      </c>
      <c r="K19" s="137"/>
      <c r="L19" s="137"/>
      <c r="M19" s="137">
        <f t="shared" si="0"/>
        <v>136000</v>
      </c>
    </row>
    <row r="20" spans="1:13" ht="38.25">
      <c r="A20" s="136">
        <v>15</v>
      </c>
      <c r="B20" s="136">
        <v>854</v>
      </c>
      <c r="C20" s="136">
        <v>85412</v>
      </c>
      <c r="D20" s="136">
        <v>2820</v>
      </c>
      <c r="E20" s="140"/>
      <c r="F20" s="138" t="s">
        <v>184</v>
      </c>
      <c r="G20" s="139"/>
      <c r="H20" s="139"/>
      <c r="I20" s="139"/>
      <c r="J20" s="140">
        <v>5000</v>
      </c>
      <c r="K20" s="140"/>
      <c r="L20" s="140"/>
      <c r="M20" s="137">
        <f t="shared" si="0"/>
        <v>5000</v>
      </c>
    </row>
    <row r="21" spans="1:13" ht="25.5">
      <c r="A21" s="136">
        <v>16</v>
      </c>
      <c r="B21" s="136">
        <v>854</v>
      </c>
      <c r="C21" s="136">
        <v>85417</v>
      </c>
      <c r="D21" s="136">
        <v>2310</v>
      </c>
      <c r="E21" s="140"/>
      <c r="F21" s="138" t="s">
        <v>185</v>
      </c>
      <c r="G21" s="139"/>
      <c r="H21" s="139"/>
      <c r="I21" s="139"/>
      <c r="J21" s="140">
        <v>5000</v>
      </c>
      <c r="K21" s="140"/>
      <c r="L21" s="140"/>
      <c r="M21" s="137">
        <f t="shared" si="0"/>
        <v>5000</v>
      </c>
    </row>
    <row r="22" spans="1:13" ht="12.75">
      <c r="A22" s="136">
        <v>17</v>
      </c>
      <c r="B22" s="136">
        <v>921</v>
      </c>
      <c r="C22" s="136">
        <v>92116</v>
      </c>
      <c r="D22" s="136">
        <v>2310</v>
      </c>
      <c r="E22" s="137"/>
      <c r="F22" s="138" t="s">
        <v>186</v>
      </c>
      <c r="G22" s="139"/>
      <c r="H22" s="139"/>
      <c r="I22" s="139"/>
      <c r="J22" s="137">
        <v>17000</v>
      </c>
      <c r="K22" s="137"/>
      <c r="L22" s="137"/>
      <c r="M22" s="137">
        <f t="shared" si="0"/>
        <v>17000</v>
      </c>
    </row>
    <row r="23" spans="1:13" ht="12.75">
      <c r="A23" s="385"/>
      <c r="B23" s="386"/>
      <c r="C23" s="386"/>
      <c r="D23" s="386"/>
      <c r="E23" s="387">
        <f>SUM(E10:E22)</f>
        <v>0</v>
      </c>
      <c r="F23" s="388" t="s">
        <v>586</v>
      </c>
      <c r="G23" s="389"/>
      <c r="H23" s="389"/>
      <c r="I23" s="389"/>
      <c r="J23" s="390">
        <f>SUM(J10:J22)</f>
        <v>770739</v>
      </c>
      <c r="K23" s="390">
        <f>SUM(K10:K22)</f>
        <v>20000</v>
      </c>
      <c r="L23" s="390">
        <f>SUM(L10:L22)</f>
        <v>0</v>
      </c>
      <c r="M23" s="390">
        <f>SUM(M10:M22)</f>
        <v>790739</v>
      </c>
    </row>
    <row r="24" spans="1:13" ht="19.5" customHeight="1">
      <c r="A24" s="598" t="s">
        <v>585</v>
      </c>
      <c r="B24" s="598"/>
      <c r="C24" s="598"/>
      <c r="D24" s="598"/>
      <c r="E24" s="598"/>
      <c r="F24" s="598"/>
      <c r="G24" s="598"/>
      <c r="H24" s="598"/>
      <c r="I24" s="598"/>
      <c r="J24" s="598"/>
      <c r="M24" s="495"/>
    </row>
    <row r="25" spans="1:13" ht="25.5">
      <c r="A25" s="131">
        <v>1</v>
      </c>
      <c r="B25" s="131">
        <v>754</v>
      </c>
      <c r="C25" s="131">
        <v>75404</v>
      </c>
      <c r="D25" s="131">
        <v>6170</v>
      </c>
      <c r="E25" s="132"/>
      <c r="F25" s="133" t="s">
        <v>177</v>
      </c>
      <c r="G25" s="134"/>
      <c r="H25" s="134"/>
      <c r="I25" s="134"/>
      <c r="J25" s="135">
        <v>10000</v>
      </c>
      <c r="K25" s="135"/>
      <c r="L25" s="135"/>
      <c r="M25" s="382">
        <f>J25+K25-L25</f>
        <v>10000</v>
      </c>
    </row>
    <row r="26" spans="1:13" ht="38.25">
      <c r="A26" s="136">
        <v>2</v>
      </c>
      <c r="B26" s="136">
        <v>754</v>
      </c>
      <c r="C26" s="136">
        <v>75404</v>
      </c>
      <c r="D26" s="136">
        <v>6170</v>
      </c>
      <c r="E26" s="137"/>
      <c r="F26" s="138" t="s">
        <v>472</v>
      </c>
      <c r="G26" s="139"/>
      <c r="H26" s="139"/>
      <c r="I26" s="139"/>
      <c r="J26" s="137">
        <v>70000</v>
      </c>
      <c r="K26" s="137"/>
      <c r="L26" s="137"/>
      <c r="M26" s="382">
        <f>J26+K26-L26</f>
        <v>70000</v>
      </c>
    </row>
    <row r="27" spans="1:13" ht="25.5">
      <c r="A27" s="377">
        <v>5</v>
      </c>
      <c r="B27" s="377">
        <v>851</v>
      </c>
      <c r="C27" s="377">
        <v>85111</v>
      </c>
      <c r="D27" s="377">
        <v>6220</v>
      </c>
      <c r="E27" s="378"/>
      <c r="F27" s="379" t="s">
        <v>247</v>
      </c>
      <c r="G27" s="380"/>
      <c r="H27" s="380"/>
      <c r="I27" s="380"/>
      <c r="J27" s="378">
        <v>1104000</v>
      </c>
      <c r="K27" s="378">
        <v>226000</v>
      </c>
      <c r="L27" s="378"/>
      <c r="M27" s="382">
        <f>J27+K27-L27</f>
        <v>1330000</v>
      </c>
    </row>
    <row r="28" spans="1:13" ht="12.75">
      <c r="A28" s="385"/>
      <c r="B28" s="386"/>
      <c r="C28" s="386"/>
      <c r="D28" s="386"/>
      <c r="E28" s="387">
        <f>SUM(E15:E27)</f>
        <v>0</v>
      </c>
      <c r="F28" s="388" t="s">
        <v>586</v>
      </c>
      <c r="G28" s="389"/>
      <c r="H28" s="389"/>
      <c r="I28" s="389"/>
      <c r="J28" s="390">
        <f>SUM(J25:J27)</f>
        <v>1184000</v>
      </c>
      <c r="K28" s="390">
        <f>SUM(K25:K27)</f>
        <v>226000</v>
      </c>
      <c r="L28" s="390">
        <f>SUM(L25:L27)</f>
        <v>0</v>
      </c>
      <c r="M28" s="390">
        <f>SUM(M25:M27)</f>
        <v>1410000</v>
      </c>
    </row>
    <row r="29" spans="1:13" s="372" customFormat="1" ht="21" customHeight="1">
      <c r="A29" s="391"/>
      <c r="B29" s="392"/>
      <c r="C29" s="392"/>
      <c r="D29" s="392"/>
      <c r="E29" s="393"/>
      <c r="F29" s="394" t="s">
        <v>587</v>
      </c>
      <c r="G29" s="395"/>
      <c r="H29" s="395"/>
      <c r="I29" s="395"/>
      <c r="J29" s="396">
        <f>J23+J28</f>
        <v>1954739</v>
      </c>
      <c r="K29" s="396">
        <f>K23+K28</f>
        <v>246000</v>
      </c>
      <c r="L29" s="396">
        <f>L23+L28</f>
        <v>0</v>
      </c>
      <c r="M29" s="396">
        <f>M23+M28</f>
        <v>2200739</v>
      </c>
    </row>
    <row r="30" ht="12.75">
      <c r="M30" s="288">
        <f>J29+K29-L29-M29</f>
        <v>0</v>
      </c>
    </row>
    <row r="31" ht="12.75">
      <c r="M31" s="494" t="str">
        <f>IF(M30=0," ","NIEZGODNE")</f>
        <v> </v>
      </c>
    </row>
  </sheetData>
  <mergeCells count="6">
    <mergeCell ref="A24:J24"/>
    <mergeCell ref="F4:H4"/>
    <mergeCell ref="F1:H1"/>
    <mergeCell ref="F2:H2"/>
    <mergeCell ref="A9:M9"/>
    <mergeCell ref="A6:M6"/>
  </mergeCells>
  <conditionalFormatting sqref="M3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2" sqref="F2:F4"/>
    </sheetView>
  </sheetViews>
  <sheetFormatPr defaultColWidth="9.140625" defaultRowHeight="12.75"/>
  <cols>
    <col min="1" max="1" width="4.28125" style="103" customWidth="1"/>
    <col min="2" max="2" width="37.7109375" style="103" customWidth="1"/>
    <col min="3" max="6" width="13.140625" style="202" customWidth="1"/>
    <col min="7" max="16384" width="9.140625" style="103" customWidth="1"/>
  </cols>
  <sheetData>
    <row r="1" spans="1:7" ht="15.75">
      <c r="A1" s="532"/>
      <c r="B1" s="532"/>
      <c r="C1" s="532"/>
      <c r="D1" s="532"/>
      <c r="E1" s="307"/>
      <c r="F1" s="307" t="s">
        <v>582</v>
      </c>
      <c r="G1" s="195"/>
    </row>
    <row r="2" spans="1:7" ht="12" customHeight="1">
      <c r="A2" s="532"/>
      <c r="B2" s="532"/>
      <c r="C2" s="532"/>
      <c r="D2" s="532"/>
      <c r="E2" s="308"/>
      <c r="F2" s="308" t="s">
        <v>685</v>
      </c>
      <c r="G2" s="155"/>
    </row>
    <row r="3" spans="1:7" ht="12" customHeight="1">
      <c r="A3" s="532"/>
      <c r="B3" s="532"/>
      <c r="C3" s="532"/>
      <c r="D3" s="532"/>
      <c r="E3" s="308"/>
      <c r="F3" s="308" t="s">
        <v>159</v>
      </c>
      <c r="G3" s="155"/>
    </row>
    <row r="4" spans="1:7" ht="12" customHeight="1">
      <c r="A4" s="532"/>
      <c r="B4" s="532"/>
      <c r="C4" s="532"/>
      <c r="D4" s="532"/>
      <c r="E4" s="308"/>
      <c r="F4" s="308" t="s">
        <v>686</v>
      </c>
      <c r="G4" s="155"/>
    </row>
    <row r="5" spans="1:6" ht="46.5" customHeight="1">
      <c r="A5" s="532"/>
      <c r="B5" s="532"/>
      <c r="C5" s="532"/>
      <c r="D5" s="532"/>
      <c r="E5" s="532"/>
      <c r="F5" s="532"/>
    </row>
    <row r="6" spans="1:6" ht="33" customHeight="1">
      <c r="A6" s="604" t="s">
        <v>577</v>
      </c>
      <c r="B6" s="604"/>
      <c r="C6" s="604"/>
      <c r="D6" s="604"/>
      <c r="E6" s="604"/>
      <c r="F6" s="604"/>
    </row>
    <row r="7" spans="1:6" ht="34.5" customHeight="1">
      <c r="A7" s="591"/>
      <c r="B7" s="591"/>
      <c r="C7" s="591"/>
      <c r="D7" s="591"/>
      <c r="E7" s="591"/>
      <c r="F7" s="591"/>
    </row>
    <row r="8" spans="1:6" ht="15.75">
      <c r="A8" s="605" t="s">
        <v>148</v>
      </c>
      <c r="B8" s="605" t="s">
        <v>93</v>
      </c>
      <c r="C8" s="606" t="s">
        <v>255</v>
      </c>
      <c r="D8" s="606"/>
      <c r="E8" s="606" t="s">
        <v>160</v>
      </c>
      <c r="F8" s="606"/>
    </row>
    <row r="9" spans="1:6" s="143" customFormat="1" ht="49.5" customHeight="1">
      <c r="A9" s="605"/>
      <c r="B9" s="605"/>
      <c r="C9" s="204" t="s">
        <v>257</v>
      </c>
      <c r="D9" s="204" t="s">
        <v>258</v>
      </c>
      <c r="E9" s="204" t="s">
        <v>257</v>
      </c>
      <c r="F9" s="204" t="s">
        <v>259</v>
      </c>
    </row>
    <row r="10" spans="1:6" s="102" customFormat="1" ht="15.75">
      <c r="A10" s="152">
        <v>1</v>
      </c>
      <c r="B10" s="152">
        <v>2</v>
      </c>
      <c r="C10" s="203">
        <v>3</v>
      </c>
      <c r="D10" s="203">
        <v>4</v>
      </c>
      <c r="E10" s="203">
        <v>5</v>
      </c>
      <c r="F10" s="203">
        <v>6</v>
      </c>
    </row>
    <row r="11" spans="1:6" ht="26.25" customHeight="1" hidden="1">
      <c r="A11" s="196" t="s">
        <v>253</v>
      </c>
      <c r="B11" s="197" t="s">
        <v>260</v>
      </c>
      <c r="C11" s="198"/>
      <c r="D11" s="198"/>
      <c r="E11" s="198"/>
      <c r="F11" s="198"/>
    </row>
    <row r="12" spans="1:6" ht="26.25" customHeight="1" hidden="1">
      <c r="A12" s="148"/>
      <c r="B12" s="150" t="s">
        <v>192</v>
      </c>
      <c r="C12" s="199"/>
      <c r="D12" s="199"/>
      <c r="E12" s="199"/>
      <c r="F12" s="199"/>
    </row>
    <row r="13" spans="1:6" s="151" customFormat="1" ht="26.25" customHeight="1" hidden="1">
      <c r="A13" s="148"/>
      <c r="B13" s="149" t="s">
        <v>195</v>
      </c>
      <c r="C13" s="200"/>
      <c r="D13" s="200"/>
      <c r="E13" s="199"/>
      <c r="F13" s="199"/>
    </row>
    <row r="14" spans="1:6" ht="26.25" customHeight="1" hidden="1">
      <c r="A14" s="148"/>
      <c r="B14" s="150" t="s">
        <v>198</v>
      </c>
      <c r="C14" s="199"/>
      <c r="D14" s="199"/>
      <c r="E14" s="199"/>
      <c r="F14" s="199"/>
    </row>
    <row r="15" spans="1:6" ht="26.25" customHeight="1" hidden="1">
      <c r="A15" s="148"/>
      <c r="B15" s="150" t="s">
        <v>201</v>
      </c>
      <c r="C15" s="199"/>
      <c r="D15" s="199"/>
      <c r="E15" s="199"/>
      <c r="F15" s="199"/>
    </row>
    <row r="16" spans="1:6" ht="30.75" customHeight="1">
      <c r="A16" s="148" t="s">
        <v>192</v>
      </c>
      <c r="B16" s="150" t="s">
        <v>261</v>
      </c>
      <c r="C16" s="199">
        <v>183100</v>
      </c>
      <c r="D16" s="199"/>
      <c r="E16" s="199">
        <v>183100</v>
      </c>
      <c r="F16" s="199"/>
    </row>
    <row r="17" spans="1:6" ht="45" customHeight="1">
      <c r="A17" s="148" t="s">
        <v>195</v>
      </c>
      <c r="B17" s="201" t="s">
        <v>262</v>
      </c>
      <c r="C17" s="199">
        <v>1440400</v>
      </c>
      <c r="D17" s="199"/>
      <c r="E17" s="199">
        <v>1440400</v>
      </c>
      <c r="F17" s="199"/>
    </row>
    <row r="18" spans="1:6" s="151" customFormat="1" ht="36" customHeight="1">
      <c r="A18" s="148" t="s">
        <v>198</v>
      </c>
      <c r="B18" s="149" t="s">
        <v>263</v>
      </c>
      <c r="C18" s="200">
        <v>49400</v>
      </c>
      <c r="D18" s="200"/>
      <c r="E18" s="199">
        <v>49400</v>
      </c>
      <c r="F18" s="199"/>
    </row>
    <row r="19" spans="1:6" ht="26.25" customHeight="1">
      <c r="A19" s="148" t="s">
        <v>201</v>
      </c>
      <c r="B19" s="150" t="s">
        <v>264</v>
      </c>
      <c r="C19" s="199">
        <v>268120</v>
      </c>
      <c r="D19" s="199"/>
      <c r="E19" s="199">
        <v>268120</v>
      </c>
      <c r="F19" s="199"/>
    </row>
    <row r="20" spans="1:6" ht="60.75" customHeight="1">
      <c r="A20" s="148" t="s">
        <v>204</v>
      </c>
      <c r="B20" s="149" t="s">
        <v>265</v>
      </c>
      <c r="C20" s="199">
        <v>3200</v>
      </c>
      <c r="D20" s="199"/>
      <c r="E20" s="199">
        <v>3200</v>
      </c>
      <c r="F20" s="199"/>
    </row>
    <row r="21" spans="1:6" ht="25.5" customHeight="1">
      <c r="A21" s="602" t="s">
        <v>153</v>
      </c>
      <c r="B21" s="602"/>
      <c r="C21" s="198">
        <f>SUM(C16:C20)</f>
        <v>1944220</v>
      </c>
      <c r="D21" s="198"/>
      <c r="E21" s="198">
        <f>SUM(E16:E20)</f>
        <v>1944220</v>
      </c>
      <c r="F21" s="198"/>
    </row>
    <row r="22" spans="1:6" ht="30" customHeight="1" hidden="1">
      <c r="A22" s="603" t="s">
        <v>266</v>
      </c>
      <c r="B22" s="603"/>
      <c r="C22" s="603"/>
      <c r="D22" s="603"/>
      <c r="E22" s="603"/>
      <c r="F22" s="603"/>
    </row>
  </sheetData>
  <mergeCells count="10">
    <mergeCell ref="A1:D4"/>
    <mergeCell ref="A5:F5"/>
    <mergeCell ref="A21:B21"/>
    <mergeCell ref="A22:F22"/>
    <mergeCell ref="A6:F6"/>
    <mergeCell ref="A7:F7"/>
    <mergeCell ref="A8:A9"/>
    <mergeCell ref="B8:B9"/>
    <mergeCell ref="C8:D8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2">
      <selection activeCell="J12" sqref="J12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46.8515625" style="4" customWidth="1"/>
    <col min="4" max="7" width="9.7109375" style="0" customWidth="1"/>
  </cols>
  <sheetData>
    <row r="1" spans="3:7" ht="12.75" customHeight="1">
      <c r="C1" s="461"/>
      <c r="D1" s="307"/>
      <c r="E1" s="307"/>
      <c r="F1" s="307"/>
      <c r="G1" s="307" t="s">
        <v>688</v>
      </c>
    </row>
    <row r="2" spans="3:7" ht="12.75" customHeight="1">
      <c r="C2" s="461"/>
      <c r="D2" s="308"/>
      <c r="E2" s="308"/>
      <c r="F2" s="308"/>
      <c r="G2" s="308" t="s">
        <v>685</v>
      </c>
    </row>
    <row r="3" spans="3:7" ht="12.75" customHeight="1">
      <c r="C3" s="461"/>
      <c r="D3" s="308"/>
      <c r="E3" s="308"/>
      <c r="F3" s="308"/>
      <c r="G3" s="308" t="s">
        <v>159</v>
      </c>
    </row>
    <row r="4" spans="3:7" ht="12.75" customHeight="1">
      <c r="C4" s="461"/>
      <c r="D4" s="308"/>
      <c r="E4" s="308"/>
      <c r="F4" s="308"/>
      <c r="G4" s="308" t="s">
        <v>686</v>
      </c>
    </row>
    <row r="5" ht="6.75" customHeight="1"/>
    <row r="6" spans="1:7" ht="38.25" customHeight="1">
      <c r="A6" s="613" t="s">
        <v>548</v>
      </c>
      <c r="B6" s="613"/>
      <c r="C6" s="613"/>
      <c r="D6" s="613"/>
      <c r="E6" s="613"/>
      <c r="F6" s="613"/>
      <c r="G6" s="613"/>
    </row>
    <row r="7" spans="1:7" ht="12.75">
      <c r="A7" s="398" t="s">
        <v>250</v>
      </c>
      <c r="B7" s="404"/>
      <c r="C7" s="405"/>
      <c r="D7" s="406"/>
      <c r="E7" s="406"/>
      <c r="F7" s="406"/>
      <c r="G7" s="406"/>
    </row>
    <row r="8" spans="1:7" ht="12.75">
      <c r="A8" s="407" t="s">
        <v>251</v>
      </c>
      <c r="B8" s="400"/>
      <c r="C8" s="408"/>
      <c r="D8" s="399"/>
      <c r="E8" s="399"/>
      <c r="F8" s="399"/>
      <c r="G8" s="399"/>
    </row>
    <row r="9" ht="20.25" customHeight="1">
      <c r="A9" s="372" t="s">
        <v>615</v>
      </c>
    </row>
    <row r="10" spans="1:7" s="183" customFormat="1" ht="28.5" customHeight="1">
      <c r="A10" s="180" t="s">
        <v>148</v>
      </c>
      <c r="B10" s="369" t="s">
        <v>552</v>
      </c>
      <c r="C10" s="181" t="s">
        <v>252</v>
      </c>
      <c r="D10" s="182" t="s">
        <v>151</v>
      </c>
      <c r="E10" s="182" t="s">
        <v>645</v>
      </c>
      <c r="F10" s="182" t="s">
        <v>646</v>
      </c>
      <c r="G10" s="182" t="s">
        <v>632</v>
      </c>
    </row>
    <row r="11" spans="1:7" s="184" customFormat="1" ht="17.25" customHeight="1">
      <c r="A11" s="185" t="s">
        <v>253</v>
      </c>
      <c r="B11" s="620" t="s">
        <v>255</v>
      </c>
      <c r="C11" s="621"/>
      <c r="D11" s="186">
        <f>SUM(D12:D13)</f>
        <v>187000</v>
      </c>
      <c r="E11" s="186">
        <f>SUM(E12:E13)</f>
        <v>0</v>
      </c>
      <c r="F11" s="186">
        <f>SUM(F12:F13)</f>
        <v>0</v>
      </c>
      <c r="G11" s="186">
        <f>D11+E11-F11</f>
        <v>187000</v>
      </c>
    </row>
    <row r="12" spans="1:7" ht="17.25" customHeight="1">
      <c r="A12" s="187">
        <v>1</v>
      </c>
      <c r="B12" s="370" t="s">
        <v>17</v>
      </c>
      <c r="C12" s="188" t="s">
        <v>18</v>
      </c>
      <c r="D12" s="93">
        <v>180000</v>
      </c>
      <c r="E12" s="93"/>
      <c r="F12" s="93"/>
      <c r="G12" s="93">
        <f aca="true" t="shared" si="0" ref="G12:G48">D12+E12-F12</f>
        <v>180000</v>
      </c>
    </row>
    <row r="13" spans="1:7" ht="17.25" customHeight="1">
      <c r="A13" s="187">
        <v>2</v>
      </c>
      <c r="B13" s="370" t="s">
        <v>23</v>
      </c>
      <c r="C13" s="188" t="s">
        <v>24</v>
      </c>
      <c r="D13" s="93">
        <v>7000</v>
      </c>
      <c r="E13" s="93"/>
      <c r="F13" s="93"/>
      <c r="G13" s="93">
        <f t="shared" si="0"/>
        <v>7000</v>
      </c>
    </row>
    <row r="14" spans="1:7" s="184" customFormat="1" ht="17.25" customHeight="1">
      <c r="A14" s="185" t="s">
        <v>254</v>
      </c>
      <c r="B14" s="620" t="s">
        <v>160</v>
      </c>
      <c r="C14" s="621"/>
      <c r="D14" s="186">
        <f>D15+D21</f>
        <v>206500</v>
      </c>
      <c r="E14" s="186">
        <f>E15+E21</f>
        <v>3000</v>
      </c>
      <c r="F14" s="186">
        <f>F15+F21</f>
        <v>3000</v>
      </c>
      <c r="G14" s="186">
        <f t="shared" si="0"/>
        <v>206500</v>
      </c>
    </row>
    <row r="15" spans="1:7" ht="17.25" customHeight="1">
      <c r="A15" s="187">
        <v>1</v>
      </c>
      <c r="B15" s="618" t="s">
        <v>256</v>
      </c>
      <c r="C15" s="619"/>
      <c r="D15" s="93">
        <v>190000</v>
      </c>
      <c r="E15" s="93">
        <f>E16+E17+E18+E19+E20</f>
        <v>3000</v>
      </c>
      <c r="F15" s="93">
        <f>F16+F17+F18+F19+F20</f>
        <v>3000</v>
      </c>
      <c r="G15" s="93">
        <f t="shared" si="0"/>
        <v>190000</v>
      </c>
    </row>
    <row r="16" spans="1:7" s="192" customFormat="1" ht="42.75" customHeight="1">
      <c r="A16" s="189"/>
      <c r="B16" s="371" t="s">
        <v>553</v>
      </c>
      <c r="C16" s="190" t="s">
        <v>557</v>
      </c>
      <c r="D16" s="191">
        <v>4500</v>
      </c>
      <c r="E16" s="191">
        <v>3000</v>
      </c>
      <c r="F16" s="191"/>
      <c r="G16" s="191">
        <f t="shared" si="0"/>
        <v>7500</v>
      </c>
    </row>
    <row r="17" spans="1:7" s="192" customFormat="1" ht="42" customHeight="1">
      <c r="A17" s="189"/>
      <c r="B17" s="371" t="s">
        <v>554</v>
      </c>
      <c r="C17" s="190" t="s">
        <v>558</v>
      </c>
      <c r="D17" s="191">
        <v>59000</v>
      </c>
      <c r="E17" s="191"/>
      <c r="F17" s="191"/>
      <c r="G17" s="191">
        <f t="shared" si="0"/>
        <v>59000</v>
      </c>
    </row>
    <row r="18" spans="1:7" s="192" customFormat="1" ht="18" customHeight="1">
      <c r="A18" s="189"/>
      <c r="B18" s="371" t="s">
        <v>269</v>
      </c>
      <c r="C18" s="190" t="s">
        <v>331</v>
      </c>
      <c r="D18" s="191">
        <v>0</v>
      </c>
      <c r="E18" s="191"/>
      <c r="F18" s="191"/>
      <c r="G18" s="191">
        <f t="shared" si="0"/>
        <v>0</v>
      </c>
    </row>
    <row r="19" spans="1:7" s="192" customFormat="1" ht="17.25" customHeight="1">
      <c r="A19" s="189"/>
      <c r="B19" s="371" t="s">
        <v>270</v>
      </c>
      <c r="C19" s="190" t="s">
        <v>301</v>
      </c>
      <c r="D19" s="193">
        <v>79500</v>
      </c>
      <c r="E19" s="193"/>
      <c r="F19" s="193">
        <v>3000</v>
      </c>
      <c r="G19" s="193">
        <f t="shared" si="0"/>
        <v>76500</v>
      </c>
    </row>
    <row r="20" spans="1:7" s="192" customFormat="1" ht="42" customHeight="1">
      <c r="A20" s="189"/>
      <c r="B20" s="371" t="s">
        <v>555</v>
      </c>
      <c r="C20" s="190" t="s">
        <v>559</v>
      </c>
      <c r="D20" s="193">
        <v>47000</v>
      </c>
      <c r="E20" s="193"/>
      <c r="F20" s="193"/>
      <c r="G20" s="193">
        <f t="shared" si="0"/>
        <v>47000</v>
      </c>
    </row>
    <row r="21" spans="1:7" ht="17.25" customHeight="1">
      <c r="A21" s="187">
        <v>2</v>
      </c>
      <c r="B21" s="618" t="s">
        <v>94</v>
      </c>
      <c r="C21" s="619"/>
      <c r="D21" s="194">
        <v>16500</v>
      </c>
      <c r="E21" s="194">
        <f>E22</f>
        <v>0</v>
      </c>
      <c r="F21" s="194">
        <f>F22</f>
        <v>0</v>
      </c>
      <c r="G21" s="194">
        <f t="shared" si="0"/>
        <v>16500</v>
      </c>
    </row>
    <row r="22" spans="1:7" s="192" customFormat="1" ht="17.25" customHeight="1">
      <c r="A22" s="189"/>
      <c r="B22" s="371" t="s">
        <v>556</v>
      </c>
      <c r="C22" s="190" t="s">
        <v>562</v>
      </c>
      <c r="D22" s="193">
        <v>16500</v>
      </c>
      <c r="E22" s="193"/>
      <c r="F22" s="193"/>
      <c r="G22" s="193">
        <f t="shared" si="0"/>
        <v>16500</v>
      </c>
    </row>
    <row r="23" ht="7.5" customHeight="1">
      <c r="G23">
        <f t="shared" si="0"/>
        <v>0</v>
      </c>
    </row>
    <row r="24" spans="1:7" s="372" customFormat="1" ht="13.5" customHeight="1">
      <c r="A24" s="372" t="s">
        <v>588</v>
      </c>
      <c r="C24" s="462"/>
      <c r="G24" s="372">
        <f t="shared" si="0"/>
        <v>0</v>
      </c>
    </row>
    <row r="25" spans="1:7" s="412" customFormat="1" ht="12.75">
      <c r="A25" s="413" t="s">
        <v>192</v>
      </c>
      <c r="B25" s="414" t="s">
        <v>94</v>
      </c>
      <c r="C25" s="463"/>
      <c r="D25" s="411">
        <f>D26</f>
        <v>16500</v>
      </c>
      <c r="E25" s="411">
        <f>E26</f>
        <v>0</v>
      </c>
      <c r="F25" s="411">
        <f>F26</f>
        <v>0</v>
      </c>
      <c r="G25" s="411">
        <f t="shared" si="0"/>
        <v>16500</v>
      </c>
    </row>
    <row r="26" spans="1:7" s="417" customFormat="1" ht="27.75" customHeight="1">
      <c r="A26" s="423" t="s">
        <v>591</v>
      </c>
      <c r="B26" s="622" t="s">
        <v>589</v>
      </c>
      <c r="C26" s="622"/>
      <c r="D26" s="424">
        <v>16500</v>
      </c>
      <c r="E26" s="424"/>
      <c r="F26" s="424"/>
      <c r="G26" s="424">
        <f t="shared" si="0"/>
        <v>16500</v>
      </c>
    </row>
    <row r="27" spans="1:7" s="412" customFormat="1" ht="12.75">
      <c r="A27" s="413" t="s">
        <v>195</v>
      </c>
      <c r="B27" s="414" t="s">
        <v>256</v>
      </c>
      <c r="C27" s="463"/>
      <c r="D27" s="411">
        <f>SUM(D28,D29,D36,D41:D47)</f>
        <v>190000</v>
      </c>
      <c r="E27" s="411">
        <f>E28+E29+E36+E41+E42+E43+E44+E45+E47+E46</f>
        <v>3000</v>
      </c>
      <c r="F27" s="411">
        <f>F28+F29+F36+F41+F42+F43+F44+F45+F47+F46</f>
        <v>3000</v>
      </c>
      <c r="G27" s="411">
        <f t="shared" si="0"/>
        <v>190000</v>
      </c>
    </row>
    <row r="28" spans="1:7" s="417" customFormat="1" ht="14.25" customHeight="1">
      <c r="A28" s="415" t="s">
        <v>592</v>
      </c>
      <c r="B28" s="614" t="s">
        <v>590</v>
      </c>
      <c r="C28" s="615"/>
      <c r="D28" s="416">
        <v>29000</v>
      </c>
      <c r="E28" s="416"/>
      <c r="F28" s="416">
        <v>3000</v>
      </c>
      <c r="G28" s="416">
        <f t="shared" si="0"/>
        <v>26000</v>
      </c>
    </row>
    <row r="29" spans="1:7" s="417" customFormat="1" ht="24" customHeight="1">
      <c r="A29" s="418" t="s">
        <v>593</v>
      </c>
      <c r="B29" s="616" t="s">
        <v>594</v>
      </c>
      <c r="C29" s="617"/>
      <c r="D29" s="419">
        <f>SUM(D30:D35)</f>
        <v>59000</v>
      </c>
      <c r="E29" s="419">
        <f>SUM(E30:E35)</f>
        <v>0</v>
      </c>
      <c r="F29" s="419">
        <f>SUM(F30:F35)</f>
        <v>0</v>
      </c>
      <c r="G29" s="419">
        <f t="shared" si="0"/>
        <v>59000</v>
      </c>
    </row>
    <row r="30" spans="1:7" s="397" customFormat="1" ht="12.75">
      <c r="A30" s="401"/>
      <c r="B30" s="464"/>
      <c r="C30" s="465" t="s">
        <v>595</v>
      </c>
      <c r="D30" s="402">
        <v>5000</v>
      </c>
      <c r="E30" s="402"/>
      <c r="F30" s="402"/>
      <c r="G30" s="402">
        <f t="shared" si="0"/>
        <v>5000</v>
      </c>
    </row>
    <row r="31" spans="1:7" s="397" customFormat="1" ht="12.75">
      <c r="A31" s="401"/>
      <c r="B31" s="464"/>
      <c r="C31" s="465" t="s">
        <v>596</v>
      </c>
      <c r="D31" s="402">
        <v>5000</v>
      </c>
      <c r="E31" s="402"/>
      <c r="F31" s="402"/>
      <c r="G31" s="402">
        <f t="shared" si="0"/>
        <v>5000</v>
      </c>
    </row>
    <row r="32" spans="1:7" s="397" customFormat="1" ht="12.75">
      <c r="A32" s="401"/>
      <c r="B32" s="464"/>
      <c r="C32" s="465" t="s">
        <v>653</v>
      </c>
      <c r="D32" s="402">
        <v>5000</v>
      </c>
      <c r="E32" s="402"/>
      <c r="F32" s="402"/>
      <c r="G32" s="402">
        <f t="shared" si="0"/>
        <v>5000</v>
      </c>
    </row>
    <row r="33" spans="1:7" s="397" customFormat="1" ht="12.75">
      <c r="A33" s="401"/>
      <c r="B33" s="464"/>
      <c r="C33" s="465" t="s">
        <v>661</v>
      </c>
      <c r="D33" s="402">
        <v>20000</v>
      </c>
      <c r="E33" s="402"/>
      <c r="F33" s="402"/>
      <c r="G33" s="402">
        <f t="shared" si="0"/>
        <v>20000</v>
      </c>
    </row>
    <row r="34" spans="1:7" s="397" customFormat="1" ht="12.75">
      <c r="A34" s="401"/>
      <c r="B34" s="464"/>
      <c r="C34" s="465" t="s">
        <v>598</v>
      </c>
      <c r="D34" s="402">
        <v>4000</v>
      </c>
      <c r="E34" s="402"/>
      <c r="F34" s="402"/>
      <c r="G34" s="402">
        <f t="shared" si="0"/>
        <v>4000</v>
      </c>
    </row>
    <row r="35" spans="1:7" s="397" customFormat="1" ht="12.75">
      <c r="A35" s="401"/>
      <c r="B35" s="464"/>
      <c r="C35" s="466" t="s">
        <v>599</v>
      </c>
      <c r="D35" s="403">
        <v>20000</v>
      </c>
      <c r="E35" s="403"/>
      <c r="F35" s="403"/>
      <c r="G35" s="403">
        <f t="shared" si="0"/>
        <v>20000</v>
      </c>
    </row>
    <row r="36" spans="1:7" s="417" customFormat="1" ht="12.75" customHeight="1">
      <c r="A36" s="418" t="s">
        <v>600</v>
      </c>
      <c r="B36" s="611" t="s">
        <v>601</v>
      </c>
      <c r="C36" s="612"/>
      <c r="D36" s="419">
        <f>SUM(D37:D40)</f>
        <v>21500</v>
      </c>
      <c r="E36" s="419">
        <f>SUM(E37:E40)</f>
        <v>3000</v>
      </c>
      <c r="F36" s="419">
        <f>SUM(F37:F40)</f>
        <v>0</v>
      </c>
      <c r="G36" s="419">
        <f t="shared" si="0"/>
        <v>24500</v>
      </c>
    </row>
    <row r="37" spans="1:7" s="397" customFormat="1" ht="12.75" customHeight="1">
      <c r="A37" s="401"/>
      <c r="B37" s="464"/>
      <c r="C37" s="465" t="s">
        <v>602</v>
      </c>
      <c r="D37" s="402">
        <v>10000</v>
      </c>
      <c r="E37" s="402"/>
      <c r="F37" s="402"/>
      <c r="G37" s="402">
        <f t="shared" si="0"/>
        <v>10000</v>
      </c>
    </row>
    <row r="38" spans="1:7" s="397" customFormat="1" ht="12.75" customHeight="1">
      <c r="A38" s="401"/>
      <c r="B38" s="464"/>
      <c r="C38" s="465" t="s">
        <v>597</v>
      </c>
      <c r="D38" s="402">
        <v>4500</v>
      </c>
      <c r="E38" s="402"/>
      <c r="F38" s="402"/>
      <c r="G38" s="402">
        <f t="shared" si="0"/>
        <v>4500</v>
      </c>
    </row>
    <row r="39" spans="1:7" s="397" customFormat="1" ht="12.75" customHeight="1">
      <c r="A39" s="401"/>
      <c r="B39" s="464"/>
      <c r="C39" s="466" t="s">
        <v>603</v>
      </c>
      <c r="D39" s="403">
        <v>7000</v>
      </c>
      <c r="E39" s="403"/>
      <c r="F39" s="403"/>
      <c r="G39" s="403">
        <f>D39+E39-F39</f>
        <v>7000</v>
      </c>
    </row>
    <row r="40" spans="1:7" s="397" customFormat="1" ht="12.75" customHeight="1">
      <c r="A40" s="401"/>
      <c r="B40" s="464"/>
      <c r="C40" s="466" t="s">
        <v>673</v>
      </c>
      <c r="D40" s="403"/>
      <c r="E40" s="403">
        <v>3000</v>
      </c>
      <c r="F40" s="403"/>
      <c r="G40" s="403">
        <f t="shared" si="0"/>
        <v>3000</v>
      </c>
    </row>
    <row r="41" spans="1:7" s="417" customFormat="1" ht="12.75">
      <c r="A41" s="418" t="s">
        <v>604</v>
      </c>
      <c r="B41" s="607" t="s">
        <v>605</v>
      </c>
      <c r="C41" s="608"/>
      <c r="D41" s="420">
        <v>5000</v>
      </c>
      <c r="E41" s="420"/>
      <c r="F41" s="420"/>
      <c r="G41" s="420">
        <f t="shared" si="0"/>
        <v>5000</v>
      </c>
    </row>
    <row r="42" spans="1:7" s="417" customFormat="1" ht="12.75">
      <c r="A42" s="418" t="s">
        <v>606</v>
      </c>
      <c r="B42" s="607" t="s">
        <v>607</v>
      </c>
      <c r="C42" s="608"/>
      <c r="D42" s="420">
        <v>2000</v>
      </c>
      <c r="E42" s="420"/>
      <c r="F42" s="420"/>
      <c r="G42" s="420">
        <f t="shared" si="0"/>
        <v>2000</v>
      </c>
    </row>
    <row r="43" spans="1:7" s="417" customFormat="1" ht="12.75">
      <c r="A43" s="418" t="s">
        <v>608</v>
      </c>
      <c r="B43" s="607" t="s">
        <v>609</v>
      </c>
      <c r="C43" s="608"/>
      <c r="D43" s="420">
        <v>2500</v>
      </c>
      <c r="E43" s="420"/>
      <c r="F43" s="420"/>
      <c r="G43" s="420">
        <f t="shared" si="0"/>
        <v>2500</v>
      </c>
    </row>
    <row r="44" spans="1:7" s="417" customFormat="1" ht="12.75">
      <c r="A44" s="418" t="s">
        <v>610</v>
      </c>
      <c r="B44" s="607" t="s">
        <v>611</v>
      </c>
      <c r="C44" s="608"/>
      <c r="D44" s="420">
        <v>10000</v>
      </c>
      <c r="E44" s="420"/>
      <c r="F44" s="420"/>
      <c r="G44" s="420">
        <f t="shared" si="0"/>
        <v>10000</v>
      </c>
    </row>
    <row r="45" spans="1:7" s="417" customFormat="1" ht="24" customHeight="1">
      <c r="A45" s="418" t="s">
        <v>612</v>
      </c>
      <c r="B45" s="607" t="s">
        <v>654</v>
      </c>
      <c r="C45" s="608"/>
      <c r="D45" s="420">
        <v>30000</v>
      </c>
      <c r="E45" s="420"/>
      <c r="F45" s="420"/>
      <c r="G45" s="420">
        <f t="shared" si="0"/>
        <v>30000</v>
      </c>
    </row>
    <row r="46" spans="1:7" s="417" customFormat="1" ht="12.75">
      <c r="A46" s="418" t="s">
        <v>613</v>
      </c>
      <c r="B46" s="607" t="s">
        <v>614</v>
      </c>
      <c r="C46" s="608"/>
      <c r="D46" s="419">
        <v>30000</v>
      </c>
      <c r="E46" s="419"/>
      <c r="F46" s="419"/>
      <c r="G46" s="420">
        <f t="shared" si="0"/>
        <v>30000</v>
      </c>
    </row>
    <row r="47" spans="1:7" s="417" customFormat="1" ht="12.75">
      <c r="A47" s="421" t="s">
        <v>613</v>
      </c>
      <c r="B47" s="609" t="s">
        <v>655</v>
      </c>
      <c r="C47" s="610"/>
      <c r="D47" s="422">
        <v>1000</v>
      </c>
      <c r="E47" s="422"/>
      <c r="F47" s="422"/>
      <c r="G47" s="422">
        <f t="shared" si="0"/>
        <v>1000</v>
      </c>
    </row>
    <row r="48" spans="1:7" s="412" customFormat="1" ht="12.75">
      <c r="A48" s="409"/>
      <c r="B48" s="410"/>
      <c r="C48" s="467" t="s">
        <v>516</v>
      </c>
      <c r="D48" s="411">
        <f>D27+D25</f>
        <v>206500</v>
      </c>
      <c r="E48" s="411">
        <f>E27+E25</f>
        <v>3000</v>
      </c>
      <c r="F48" s="411">
        <f>F27+F25</f>
        <v>3000</v>
      </c>
      <c r="G48" s="411">
        <f t="shared" si="0"/>
        <v>206500</v>
      </c>
    </row>
  </sheetData>
  <mergeCells count="16">
    <mergeCell ref="A6:G6"/>
    <mergeCell ref="B28:C28"/>
    <mergeCell ref="B29:C29"/>
    <mergeCell ref="B15:C15"/>
    <mergeCell ref="B21:C21"/>
    <mergeCell ref="B11:C11"/>
    <mergeCell ref="B14:C14"/>
    <mergeCell ref="B26:C26"/>
    <mergeCell ref="B45:C45"/>
    <mergeCell ref="B47:C47"/>
    <mergeCell ref="B36:C36"/>
    <mergeCell ref="B41:C41"/>
    <mergeCell ref="B42:C42"/>
    <mergeCell ref="B43:C43"/>
    <mergeCell ref="B44:C44"/>
    <mergeCell ref="B46:C4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2" sqref="C1:C2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48.140625" style="0" customWidth="1"/>
    <col min="4" max="7" width="9.7109375" style="0" customWidth="1"/>
  </cols>
  <sheetData>
    <row r="1" spans="3:7" ht="12" customHeight="1">
      <c r="C1" s="101"/>
      <c r="D1" s="307"/>
      <c r="E1" s="307"/>
      <c r="F1" s="307"/>
      <c r="G1" s="307" t="s">
        <v>689</v>
      </c>
    </row>
    <row r="2" spans="3:7" ht="12" customHeight="1">
      <c r="C2" s="101"/>
      <c r="D2" s="308"/>
      <c r="E2" s="308"/>
      <c r="F2" s="308"/>
      <c r="G2" s="308" t="s">
        <v>685</v>
      </c>
    </row>
    <row r="3" spans="3:7" ht="12" customHeight="1">
      <c r="C3" s="101"/>
      <c r="D3" s="308"/>
      <c r="E3" s="308"/>
      <c r="F3" s="308"/>
      <c r="G3" s="308" t="s">
        <v>159</v>
      </c>
    </row>
    <row r="4" spans="3:7" ht="12" customHeight="1">
      <c r="C4" s="101"/>
      <c r="D4" s="308"/>
      <c r="E4" s="308"/>
      <c r="F4" s="308"/>
      <c r="G4" s="308" t="s">
        <v>686</v>
      </c>
    </row>
    <row r="5" ht="7.5" customHeight="1"/>
    <row r="6" spans="1:7" ht="34.5" customHeight="1">
      <c r="A6" s="613" t="s">
        <v>547</v>
      </c>
      <c r="B6" s="613"/>
      <c r="C6" s="613"/>
      <c r="D6" s="613"/>
      <c r="E6" s="613"/>
      <c r="F6" s="613"/>
      <c r="G6" s="613"/>
    </row>
    <row r="7" spans="1:7" ht="12.75">
      <c r="A7" s="398" t="s">
        <v>560</v>
      </c>
      <c r="B7" s="404"/>
      <c r="C7" s="405"/>
      <c r="D7" s="406"/>
      <c r="E7" s="406"/>
      <c r="F7" s="406"/>
      <c r="G7" s="406"/>
    </row>
    <row r="8" spans="1:7" ht="12.75">
      <c r="A8" s="407" t="s">
        <v>561</v>
      </c>
      <c r="B8" s="400"/>
      <c r="C8" s="408"/>
      <c r="D8" s="399"/>
      <c r="E8" s="399"/>
      <c r="F8" s="399"/>
      <c r="G8" s="399"/>
    </row>
    <row r="9" spans="1:3" ht="24" customHeight="1">
      <c r="A9" s="372" t="s">
        <v>615</v>
      </c>
      <c r="C9" s="4"/>
    </row>
    <row r="10" spans="1:7" s="183" customFormat="1" ht="28.5" customHeight="1">
      <c r="A10" s="180" t="s">
        <v>148</v>
      </c>
      <c r="B10" s="369"/>
      <c r="C10" s="181" t="s">
        <v>252</v>
      </c>
      <c r="D10" s="182" t="s">
        <v>151</v>
      </c>
      <c r="E10" s="182" t="s">
        <v>645</v>
      </c>
      <c r="F10" s="182" t="s">
        <v>646</v>
      </c>
      <c r="G10" s="182" t="s">
        <v>151</v>
      </c>
    </row>
    <row r="11" spans="1:7" s="184" customFormat="1" ht="17.25" customHeight="1">
      <c r="A11" s="185" t="s">
        <v>253</v>
      </c>
      <c r="B11" s="620" t="s">
        <v>255</v>
      </c>
      <c r="C11" s="621"/>
      <c r="D11" s="186">
        <f>D12+D15+D16</f>
        <v>350000</v>
      </c>
      <c r="E11" s="186">
        <f>E12+E15+E16</f>
        <v>32000</v>
      </c>
      <c r="F11" s="186">
        <f>F12+F15+F16</f>
        <v>0</v>
      </c>
      <c r="G11" s="186">
        <f>D11+E11-F11</f>
        <v>382000</v>
      </c>
    </row>
    <row r="12" spans="1:7" ht="12.75" customHeight="1">
      <c r="A12" s="187">
        <v>1</v>
      </c>
      <c r="B12" s="641" t="s">
        <v>575</v>
      </c>
      <c r="C12" s="642"/>
      <c r="D12" s="93">
        <f>SUM(D13:D14)</f>
        <v>350000</v>
      </c>
      <c r="E12" s="93">
        <f>SUM(E13:E14)</f>
        <v>0</v>
      </c>
      <c r="F12" s="93">
        <f>SUM(F13:F14)</f>
        <v>0</v>
      </c>
      <c r="G12" s="93">
        <f>D12+E12-F12</f>
        <v>350000</v>
      </c>
    </row>
    <row r="13" spans="1:7" s="192" customFormat="1" ht="12.75" customHeight="1">
      <c r="A13" s="189" t="s">
        <v>511</v>
      </c>
      <c r="B13" s="371" t="s">
        <v>19</v>
      </c>
      <c r="C13" s="374" t="s">
        <v>20</v>
      </c>
      <c r="D13" s="191">
        <v>340000</v>
      </c>
      <c r="E13" s="191"/>
      <c r="F13" s="191"/>
      <c r="G13" s="191">
        <f aca="true" t="shared" si="0" ref="G13:G27">D13+E13-F13</f>
        <v>340000</v>
      </c>
    </row>
    <row r="14" spans="1:7" s="192" customFormat="1" ht="12.75" customHeight="1">
      <c r="A14" s="189" t="s">
        <v>520</v>
      </c>
      <c r="B14" s="371" t="s">
        <v>48</v>
      </c>
      <c r="C14" s="374" t="s">
        <v>49</v>
      </c>
      <c r="D14" s="191">
        <v>10000</v>
      </c>
      <c r="E14" s="191"/>
      <c r="F14" s="191"/>
      <c r="G14" s="191">
        <f t="shared" si="0"/>
        <v>10000</v>
      </c>
    </row>
    <row r="15" spans="1:7" ht="12.75" customHeight="1">
      <c r="A15" s="187">
        <v>2</v>
      </c>
      <c r="B15" s="643" t="s">
        <v>576</v>
      </c>
      <c r="C15" s="644"/>
      <c r="D15" s="93">
        <v>0</v>
      </c>
      <c r="E15" s="93"/>
      <c r="F15" s="93"/>
      <c r="G15" s="93">
        <f t="shared" si="0"/>
        <v>0</v>
      </c>
    </row>
    <row r="16" spans="1:7" ht="12.75" customHeight="1">
      <c r="A16" s="187">
        <v>3</v>
      </c>
      <c r="B16" s="643" t="s">
        <v>571</v>
      </c>
      <c r="C16" s="644"/>
      <c r="D16" s="93">
        <v>0</v>
      </c>
      <c r="E16" s="93">
        <f>E17</f>
        <v>32000</v>
      </c>
      <c r="F16" s="93"/>
      <c r="G16" s="93">
        <f t="shared" si="0"/>
        <v>32000</v>
      </c>
    </row>
    <row r="17" spans="1:7" ht="12.75" customHeight="1">
      <c r="A17" s="187"/>
      <c r="B17" s="506" t="s">
        <v>676</v>
      </c>
      <c r="C17" s="496" t="s">
        <v>677</v>
      </c>
      <c r="D17" s="93"/>
      <c r="E17" s="93">
        <v>32000</v>
      </c>
      <c r="F17" s="93"/>
      <c r="G17" s="93">
        <f t="shared" si="0"/>
        <v>32000</v>
      </c>
    </row>
    <row r="18" spans="1:7" s="184" customFormat="1" ht="17.25" customHeight="1">
      <c r="A18" s="185" t="s">
        <v>254</v>
      </c>
      <c r="B18" s="620" t="s">
        <v>160</v>
      </c>
      <c r="C18" s="621"/>
      <c r="D18" s="186">
        <f>D19+D26+D27+D30</f>
        <v>390000</v>
      </c>
      <c r="E18" s="186">
        <f>E19+E26+E27+E30</f>
        <v>127000</v>
      </c>
      <c r="F18" s="186">
        <f>F19+F26+F27+F30</f>
        <v>85000</v>
      </c>
      <c r="G18" s="186">
        <f t="shared" si="0"/>
        <v>432000</v>
      </c>
    </row>
    <row r="19" spans="1:7" ht="16.5" customHeight="1">
      <c r="A19" s="187">
        <v>1</v>
      </c>
      <c r="B19" s="618" t="s">
        <v>563</v>
      </c>
      <c r="C19" s="619"/>
      <c r="D19" s="93">
        <f>SUM(D20:D25)</f>
        <v>240000</v>
      </c>
      <c r="E19" s="93">
        <f>SUM(E20:E25)</f>
        <v>50000</v>
      </c>
      <c r="F19" s="93">
        <f>SUM(F20:F25)</f>
        <v>85000</v>
      </c>
      <c r="G19" s="93">
        <f t="shared" si="0"/>
        <v>205000</v>
      </c>
    </row>
    <row r="20" spans="1:7" s="192" customFormat="1" ht="16.5" customHeight="1">
      <c r="A20" s="189" t="s">
        <v>511</v>
      </c>
      <c r="B20" s="189">
        <v>4210</v>
      </c>
      <c r="C20" s="190" t="s">
        <v>331</v>
      </c>
      <c r="D20" s="191">
        <v>25000</v>
      </c>
      <c r="E20" s="191"/>
      <c r="F20" s="191"/>
      <c r="G20" s="191">
        <f t="shared" si="0"/>
        <v>25000</v>
      </c>
    </row>
    <row r="21" spans="1:7" s="192" customFormat="1" ht="16.5" customHeight="1">
      <c r="A21" s="189" t="s">
        <v>520</v>
      </c>
      <c r="B21" s="189">
        <v>4270</v>
      </c>
      <c r="C21" s="190" t="s">
        <v>335</v>
      </c>
      <c r="D21" s="191">
        <v>30000</v>
      </c>
      <c r="E21" s="191">
        <v>10000</v>
      </c>
      <c r="F21" s="191">
        <v>30000</v>
      </c>
      <c r="G21" s="191">
        <f t="shared" si="0"/>
        <v>10000</v>
      </c>
    </row>
    <row r="22" spans="1:7" s="192" customFormat="1" ht="16.5" customHeight="1">
      <c r="A22" s="189" t="s">
        <v>564</v>
      </c>
      <c r="B22" s="189">
        <v>4300</v>
      </c>
      <c r="C22" s="190" t="s">
        <v>565</v>
      </c>
      <c r="D22" s="191">
        <v>140000</v>
      </c>
      <c r="E22" s="191"/>
      <c r="F22" s="191">
        <v>20000</v>
      </c>
      <c r="G22" s="191">
        <f t="shared" si="0"/>
        <v>120000</v>
      </c>
    </row>
    <row r="23" spans="1:7" s="192" customFormat="1" ht="16.5" customHeight="1">
      <c r="A23" s="189" t="s">
        <v>682</v>
      </c>
      <c r="B23" s="189">
        <v>4700</v>
      </c>
      <c r="C23" s="190" t="s">
        <v>390</v>
      </c>
      <c r="D23" s="191"/>
      <c r="E23" s="191">
        <v>20000</v>
      </c>
      <c r="F23" s="191"/>
      <c r="G23" s="191">
        <f t="shared" si="0"/>
        <v>20000</v>
      </c>
    </row>
    <row r="24" spans="1:7" s="192" customFormat="1" ht="25.5" customHeight="1">
      <c r="A24" s="189" t="s">
        <v>524</v>
      </c>
      <c r="B24" s="189">
        <v>4740</v>
      </c>
      <c r="C24" s="190" t="s">
        <v>341</v>
      </c>
      <c r="D24" s="193">
        <v>10000</v>
      </c>
      <c r="E24" s="193"/>
      <c r="F24" s="193"/>
      <c r="G24" s="193">
        <f t="shared" si="0"/>
        <v>10000</v>
      </c>
    </row>
    <row r="25" spans="1:7" s="192" customFormat="1" ht="24.75" customHeight="1">
      <c r="A25" s="189" t="s">
        <v>525</v>
      </c>
      <c r="B25" s="189">
        <v>4750</v>
      </c>
      <c r="C25" s="190" t="s">
        <v>342</v>
      </c>
      <c r="D25" s="193">
        <v>35000</v>
      </c>
      <c r="E25" s="193">
        <v>20000</v>
      </c>
      <c r="F25" s="193">
        <v>35000</v>
      </c>
      <c r="G25" s="193">
        <f t="shared" si="0"/>
        <v>20000</v>
      </c>
    </row>
    <row r="26" spans="1:7" s="373" customFormat="1" ht="12" customHeight="1">
      <c r="A26" s="187">
        <v>2</v>
      </c>
      <c r="B26" s="639" t="s">
        <v>566</v>
      </c>
      <c r="C26" s="640"/>
      <c r="D26" s="194">
        <v>0</v>
      </c>
      <c r="E26" s="194">
        <v>0</v>
      </c>
      <c r="F26" s="194">
        <v>0</v>
      </c>
      <c r="G26" s="194">
        <f t="shared" si="0"/>
        <v>0</v>
      </c>
    </row>
    <row r="27" spans="1:7" s="373" customFormat="1" ht="14.25" customHeight="1">
      <c r="A27" s="187">
        <v>3</v>
      </c>
      <c r="B27" s="639" t="s">
        <v>567</v>
      </c>
      <c r="C27" s="640"/>
      <c r="D27" s="194">
        <f>D28</f>
        <v>80000</v>
      </c>
      <c r="E27" s="194">
        <f>E28</f>
        <v>77000</v>
      </c>
      <c r="F27" s="194">
        <f>F28</f>
        <v>0</v>
      </c>
      <c r="G27" s="194">
        <f t="shared" si="0"/>
        <v>157000</v>
      </c>
    </row>
    <row r="28" spans="1:7" s="192" customFormat="1" ht="14.25" customHeight="1">
      <c r="A28" s="189" t="s">
        <v>569</v>
      </c>
      <c r="B28" s="189">
        <v>6110</v>
      </c>
      <c r="C28" s="190" t="s">
        <v>568</v>
      </c>
      <c r="D28" s="627">
        <v>80000</v>
      </c>
      <c r="E28" s="627">
        <f>32000+30000+30000+5000-20000</f>
        <v>77000</v>
      </c>
      <c r="F28" s="627"/>
      <c r="G28" s="627">
        <f>D28-F28+E28</f>
        <v>157000</v>
      </c>
    </row>
    <row r="29" spans="1:7" s="192" customFormat="1" ht="14.25" customHeight="1">
      <c r="A29" s="189" t="s">
        <v>570</v>
      </c>
      <c r="B29" s="189">
        <v>6120</v>
      </c>
      <c r="C29" s="190" t="s">
        <v>562</v>
      </c>
      <c r="D29" s="628"/>
      <c r="E29" s="628"/>
      <c r="F29" s="628"/>
      <c r="G29" s="628"/>
    </row>
    <row r="30" spans="1:7" s="192" customFormat="1" ht="14.25" customHeight="1">
      <c r="A30" s="187">
        <v>4</v>
      </c>
      <c r="B30" s="639" t="s">
        <v>571</v>
      </c>
      <c r="C30" s="640"/>
      <c r="D30" s="194">
        <f>SUM(D31:D32)</f>
        <v>70000</v>
      </c>
      <c r="E30" s="194">
        <f>SUM(E31:E32)</f>
        <v>0</v>
      </c>
      <c r="F30" s="194">
        <f>SUM(F31:F32)</f>
        <v>0</v>
      </c>
      <c r="G30" s="194">
        <f>D30+E30-F30</f>
        <v>70000</v>
      </c>
    </row>
    <row r="31" spans="1:7" s="192" customFormat="1" ht="26.25" customHeight="1">
      <c r="A31" s="189" t="s">
        <v>572</v>
      </c>
      <c r="B31" s="189">
        <v>2960</v>
      </c>
      <c r="C31" s="190" t="s">
        <v>574</v>
      </c>
      <c r="D31" s="193">
        <v>35000</v>
      </c>
      <c r="E31" s="193"/>
      <c r="F31" s="193"/>
      <c r="G31" s="193">
        <f>D31+E31-F31</f>
        <v>35000</v>
      </c>
    </row>
    <row r="32" spans="1:7" s="192" customFormat="1" ht="26.25" customHeight="1">
      <c r="A32" s="189" t="s">
        <v>573</v>
      </c>
      <c r="B32" s="189">
        <v>2960</v>
      </c>
      <c r="C32" s="190" t="s">
        <v>623</v>
      </c>
      <c r="D32" s="193">
        <v>35000</v>
      </c>
      <c r="E32" s="193"/>
      <c r="F32" s="193"/>
      <c r="G32" s="193">
        <f>D32+E32-F32</f>
        <v>35000</v>
      </c>
    </row>
    <row r="34" spans="1:7" ht="12.75">
      <c r="A34" s="372" t="s">
        <v>588</v>
      </c>
      <c r="B34" s="372"/>
      <c r="C34" s="372"/>
      <c r="D34" s="372"/>
      <c r="E34" s="372"/>
      <c r="F34" s="372"/>
      <c r="G34" s="372"/>
    </row>
    <row r="35" spans="1:7" ht="12.75">
      <c r="A35" s="413" t="s">
        <v>192</v>
      </c>
      <c r="B35" s="414" t="s">
        <v>94</v>
      </c>
      <c r="C35" s="414"/>
      <c r="D35" s="411">
        <f>SUM(D36:D38)</f>
        <v>80000</v>
      </c>
      <c r="E35" s="411">
        <f>SUM(E36:E38)</f>
        <v>77000</v>
      </c>
      <c r="F35" s="411">
        <f>SUM(F36:F38)</f>
        <v>0</v>
      </c>
      <c r="G35" s="411">
        <f aca="true" t="shared" si="1" ref="G35:G51">D35+E35-F35</f>
        <v>157000</v>
      </c>
    </row>
    <row r="36" spans="1:7" s="425" customFormat="1" ht="26.25" customHeight="1">
      <c r="A36" s="507" t="s">
        <v>591</v>
      </c>
      <c r="B36" s="631" t="s">
        <v>616</v>
      </c>
      <c r="C36" s="631"/>
      <c r="D36" s="508">
        <v>80000</v>
      </c>
      <c r="E36" s="508">
        <v>5000</v>
      </c>
      <c r="F36" s="508"/>
      <c r="G36" s="508">
        <f t="shared" si="1"/>
        <v>85000</v>
      </c>
    </row>
    <row r="37" spans="1:7" s="432" customFormat="1" ht="28.5" customHeight="1">
      <c r="A37" s="431" t="s">
        <v>678</v>
      </c>
      <c r="B37" s="623" t="s">
        <v>622</v>
      </c>
      <c r="C37" s="624"/>
      <c r="D37" s="433"/>
      <c r="E37" s="433">
        <v>47000</v>
      </c>
      <c r="F37" s="433"/>
      <c r="G37" s="433">
        <f>D37+E37-F37</f>
        <v>47000</v>
      </c>
    </row>
    <row r="38" spans="1:7" s="425" customFormat="1" ht="26.25" customHeight="1">
      <c r="A38" s="509" t="s">
        <v>679</v>
      </c>
      <c r="B38" s="635" t="s">
        <v>680</v>
      </c>
      <c r="C38" s="636"/>
      <c r="D38" s="511"/>
      <c r="E38" s="511">
        <v>25000</v>
      </c>
      <c r="F38" s="511"/>
      <c r="G38" s="512">
        <f>D38+E38-F38</f>
        <v>25000</v>
      </c>
    </row>
    <row r="39" spans="1:7" ht="12.75">
      <c r="A39" s="413" t="s">
        <v>195</v>
      </c>
      <c r="B39" s="414" t="s">
        <v>256</v>
      </c>
      <c r="C39" s="414"/>
      <c r="D39" s="411">
        <f>SUM(D40:D47)</f>
        <v>240000</v>
      </c>
      <c r="E39" s="411">
        <f>SUM(E40:E47)</f>
        <v>50000</v>
      </c>
      <c r="F39" s="411">
        <f>SUM(F40:F47)</f>
        <v>85000</v>
      </c>
      <c r="G39" s="411">
        <f t="shared" si="1"/>
        <v>205000</v>
      </c>
    </row>
    <row r="40" spans="1:7" s="425" customFormat="1" ht="27.75" customHeight="1">
      <c r="A40" s="426" t="s">
        <v>592</v>
      </c>
      <c r="B40" s="625" t="s">
        <v>617</v>
      </c>
      <c r="C40" s="626"/>
      <c r="D40" s="427">
        <v>25000</v>
      </c>
      <c r="E40" s="427"/>
      <c r="F40" s="427"/>
      <c r="G40" s="427">
        <f t="shared" si="1"/>
        <v>25000</v>
      </c>
    </row>
    <row r="41" spans="1:7" s="430" customFormat="1" ht="39.75" customHeight="1">
      <c r="A41" s="428" t="s">
        <v>593</v>
      </c>
      <c r="B41" s="632" t="s">
        <v>618</v>
      </c>
      <c r="C41" s="632"/>
      <c r="D41" s="429">
        <v>30000</v>
      </c>
      <c r="E41" s="429"/>
      <c r="F41" s="429">
        <v>30000</v>
      </c>
      <c r="G41" s="429">
        <f t="shared" si="1"/>
        <v>0</v>
      </c>
    </row>
    <row r="42" spans="1:7" s="432" customFormat="1" ht="26.25" customHeight="1">
      <c r="A42" s="431" t="s">
        <v>619</v>
      </c>
      <c r="B42" s="623" t="s">
        <v>620</v>
      </c>
      <c r="C42" s="624"/>
      <c r="D42" s="433">
        <v>140000</v>
      </c>
      <c r="E42" s="433"/>
      <c r="F42" s="433">
        <v>20000</v>
      </c>
      <c r="G42" s="433">
        <f t="shared" si="1"/>
        <v>120000</v>
      </c>
    </row>
    <row r="43" spans="1:7" s="432" customFormat="1" ht="12.75">
      <c r="A43" s="431" t="s">
        <v>604</v>
      </c>
      <c r="B43" s="432" t="s">
        <v>621</v>
      </c>
      <c r="D43" s="433">
        <v>10000</v>
      </c>
      <c r="E43" s="433"/>
      <c r="F43" s="433"/>
      <c r="G43" s="433">
        <f t="shared" si="1"/>
        <v>10000</v>
      </c>
    </row>
    <row r="44" spans="1:7" s="432" customFormat="1" ht="28.5" customHeight="1">
      <c r="A44" s="437" t="s">
        <v>606</v>
      </c>
      <c r="B44" s="637" t="s">
        <v>622</v>
      </c>
      <c r="C44" s="638"/>
      <c r="D44" s="438">
        <v>35000</v>
      </c>
      <c r="E44" s="438"/>
      <c r="F44" s="438">
        <v>35000</v>
      </c>
      <c r="G44" s="438">
        <f>D44+E44-F44</f>
        <v>0</v>
      </c>
    </row>
    <row r="45" spans="1:7" s="432" customFormat="1" ht="17.25" customHeight="1">
      <c r="A45" s="437" t="s">
        <v>608</v>
      </c>
      <c r="B45" s="637" t="s">
        <v>390</v>
      </c>
      <c r="C45" s="638"/>
      <c r="D45" s="438"/>
      <c r="E45" s="438">
        <v>20000</v>
      </c>
      <c r="F45" s="438"/>
      <c r="G45" s="438">
        <f>D45+E45-F45</f>
        <v>20000</v>
      </c>
    </row>
    <row r="46" spans="1:7" s="432" customFormat="1" ht="17.25" customHeight="1">
      <c r="A46" s="437" t="s">
        <v>610</v>
      </c>
      <c r="B46" s="623" t="s">
        <v>683</v>
      </c>
      <c r="C46" s="624"/>
      <c r="D46" s="438"/>
      <c r="E46" s="438">
        <v>20000</v>
      </c>
      <c r="F46" s="438"/>
      <c r="G46" s="438">
        <f>D46+E46-F46</f>
        <v>20000</v>
      </c>
    </row>
    <row r="47" spans="1:7" s="432" customFormat="1" ht="17.25" customHeight="1">
      <c r="A47" s="437" t="s">
        <v>610</v>
      </c>
      <c r="B47" s="633" t="s">
        <v>681</v>
      </c>
      <c r="C47" s="634"/>
      <c r="D47" s="438"/>
      <c r="E47" s="438">
        <v>10000</v>
      </c>
      <c r="F47" s="438"/>
      <c r="G47" s="438">
        <f t="shared" si="1"/>
        <v>10000</v>
      </c>
    </row>
    <row r="48" spans="1:7" s="436" customFormat="1" ht="12.75">
      <c r="A48" s="413" t="s">
        <v>198</v>
      </c>
      <c r="B48" s="414" t="s">
        <v>571</v>
      </c>
      <c r="C48" s="414"/>
      <c r="D48" s="411">
        <f>SUM(D49:D50)</f>
        <v>70000</v>
      </c>
      <c r="E48" s="411">
        <f>SUM(E49:E50)</f>
        <v>0</v>
      </c>
      <c r="F48" s="411">
        <f>SUM(F49:F50)</f>
        <v>0</v>
      </c>
      <c r="G48" s="411">
        <f t="shared" si="1"/>
        <v>70000</v>
      </c>
    </row>
    <row r="49" spans="1:7" s="432" customFormat="1" ht="28.5" customHeight="1">
      <c r="A49" s="441" t="s">
        <v>625</v>
      </c>
      <c r="B49" s="629" t="s">
        <v>624</v>
      </c>
      <c r="C49" s="630"/>
      <c r="D49" s="442">
        <v>35000</v>
      </c>
      <c r="E49" s="442"/>
      <c r="F49" s="442"/>
      <c r="G49" s="442">
        <f t="shared" si="1"/>
        <v>35000</v>
      </c>
    </row>
    <row r="50" spans="1:7" s="434" customFormat="1" ht="28.5" customHeight="1">
      <c r="A50" s="437" t="s">
        <v>626</v>
      </c>
      <c r="B50" s="629" t="s">
        <v>624</v>
      </c>
      <c r="C50" s="630"/>
      <c r="D50" s="438">
        <v>35000</v>
      </c>
      <c r="E50" s="438"/>
      <c r="F50" s="438"/>
      <c r="G50" s="438">
        <f t="shared" si="1"/>
        <v>35000</v>
      </c>
    </row>
    <row r="51" spans="1:7" s="435" customFormat="1" ht="12.75">
      <c r="A51" s="439"/>
      <c r="B51" s="414"/>
      <c r="C51" s="440" t="s">
        <v>516</v>
      </c>
      <c r="D51" s="411">
        <f>D48+D39+D35</f>
        <v>390000</v>
      </c>
      <c r="E51" s="411">
        <f>E48+E39+E35</f>
        <v>127000</v>
      </c>
      <c r="F51" s="411">
        <f>F48+F39+F35</f>
        <v>85000</v>
      </c>
      <c r="G51" s="411">
        <f t="shared" si="1"/>
        <v>432000</v>
      </c>
    </row>
    <row r="52" s="435" customFormat="1" ht="12.75"/>
  </sheetData>
  <mergeCells count="26">
    <mergeCell ref="B27:C27"/>
    <mergeCell ref="B49:C49"/>
    <mergeCell ref="B50:C50"/>
    <mergeCell ref="B36:C36"/>
    <mergeCell ref="B41:C41"/>
    <mergeCell ref="B42:C42"/>
    <mergeCell ref="B47:C47"/>
    <mergeCell ref="B37:C37"/>
    <mergeCell ref="B38:C38"/>
    <mergeCell ref="B44:C44"/>
    <mergeCell ref="B45:C45"/>
    <mergeCell ref="G28:G29"/>
    <mergeCell ref="A6:G6"/>
    <mergeCell ref="D28:D29"/>
    <mergeCell ref="B11:C11"/>
    <mergeCell ref="B18:C18"/>
    <mergeCell ref="B12:C12"/>
    <mergeCell ref="B15:C15"/>
    <mergeCell ref="B16:C16"/>
    <mergeCell ref="B19:C19"/>
    <mergeCell ref="B26:C26"/>
    <mergeCell ref="B46:C46"/>
    <mergeCell ref="B40:C40"/>
    <mergeCell ref="E28:E29"/>
    <mergeCell ref="F28:F29"/>
    <mergeCell ref="B30: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pane ySplit="3" topLeftCell="BM20" activePane="bottomLeft" state="frozen"/>
      <selection pane="topLeft" activeCell="A1" sqref="A1"/>
      <selection pane="bottomLeft" activeCell="U32" sqref="U32"/>
    </sheetView>
  </sheetViews>
  <sheetFormatPr defaultColWidth="9.140625" defaultRowHeight="12.75"/>
  <cols>
    <col min="1" max="1" width="4.7109375" style="205" customWidth="1"/>
    <col min="2" max="2" width="6.28125" style="205" customWidth="1"/>
    <col min="3" max="3" width="6.57421875" style="205" customWidth="1"/>
    <col min="4" max="4" width="47.421875" style="206" customWidth="1"/>
    <col min="5" max="5" width="14.28125" style="207" customWidth="1"/>
    <col min="6" max="6" width="8.28125" style="208" hidden="1" customWidth="1"/>
    <col min="7" max="7" width="7.00390625" style="209" hidden="1" customWidth="1"/>
    <col min="8" max="18" width="12.28125" style="207" hidden="1" customWidth="1"/>
    <col min="19" max="24" width="14.28125" style="207" customWidth="1"/>
    <col min="25" max="16384" width="9.140625" style="207" customWidth="1"/>
  </cols>
  <sheetData>
    <row r="1" spans="1:24" ht="11.25">
      <c r="A1" s="210" t="s">
        <v>170</v>
      </c>
      <c r="B1" s="210" t="s">
        <v>171</v>
      </c>
      <c r="C1" s="210" t="s">
        <v>268</v>
      </c>
      <c r="D1" s="211" t="s">
        <v>252</v>
      </c>
      <c r="E1" s="212" t="s">
        <v>190</v>
      </c>
      <c r="S1" s="212" t="s">
        <v>445</v>
      </c>
      <c r="T1" s="212" t="s">
        <v>345</v>
      </c>
      <c r="U1" s="212" t="s">
        <v>446</v>
      </c>
      <c r="V1" s="212" t="s">
        <v>344</v>
      </c>
      <c r="W1" s="212" t="s">
        <v>447</v>
      </c>
      <c r="X1" s="212" t="s">
        <v>448</v>
      </c>
    </row>
    <row r="2" spans="1:24" s="221" customFormat="1" ht="10.5">
      <c r="A2" s="215"/>
      <c r="B2" s="216" t="s">
        <v>113</v>
      </c>
      <c r="C2" s="216"/>
      <c r="D2" s="217" t="s">
        <v>71</v>
      </c>
      <c r="E2" s="218">
        <f>SUM(E4:E40)</f>
        <v>0</v>
      </c>
      <c r="F2" s="219"/>
      <c r="G2" s="220"/>
      <c r="I2" s="221" t="s">
        <v>343</v>
      </c>
      <c r="J2" s="221" t="s">
        <v>344</v>
      </c>
      <c r="K2" s="221" t="s">
        <v>345</v>
      </c>
      <c r="S2" s="218">
        <f aca="true" t="shared" si="0" ref="S2:X2">SUM(S4:S40)</f>
        <v>0</v>
      </c>
      <c r="T2" s="218">
        <f t="shared" si="0"/>
        <v>0</v>
      </c>
      <c r="U2" s="218">
        <f t="shared" si="0"/>
        <v>0</v>
      </c>
      <c r="V2" s="218">
        <f t="shared" si="0"/>
        <v>0</v>
      </c>
      <c r="W2" s="218">
        <f t="shared" si="0"/>
        <v>0</v>
      </c>
      <c r="X2" s="218">
        <f t="shared" si="0"/>
        <v>0</v>
      </c>
    </row>
    <row r="3" spans="1:24" ht="33.75" hidden="1">
      <c r="A3" s="222"/>
      <c r="B3" s="222"/>
      <c r="C3" s="222" t="s">
        <v>346</v>
      </c>
      <c r="D3" s="223" t="s">
        <v>414</v>
      </c>
      <c r="E3" s="224"/>
      <c r="F3" s="257" t="s">
        <v>346</v>
      </c>
      <c r="S3" s="224"/>
      <c r="T3" s="224"/>
      <c r="U3" s="224"/>
      <c r="V3" s="224"/>
      <c r="W3" s="224"/>
      <c r="X3" s="224"/>
    </row>
    <row r="4" spans="1:24" ht="22.5">
      <c r="A4" s="222"/>
      <c r="B4" s="222"/>
      <c r="C4" s="222" t="s">
        <v>347</v>
      </c>
      <c r="D4" s="223" t="s">
        <v>415</v>
      </c>
      <c r="E4" s="224">
        <f>SUM(S4:X4)</f>
        <v>0</v>
      </c>
      <c r="F4" s="257" t="s">
        <v>347</v>
      </c>
      <c r="S4" s="224"/>
      <c r="T4" s="224"/>
      <c r="U4" s="224"/>
      <c r="V4" s="224"/>
      <c r="W4" s="224"/>
      <c r="X4" s="224"/>
    </row>
    <row r="5" spans="1:24" ht="22.5" hidden="1">
      <c r="A5" s="222"/>
      <c r="B5" s="222"/>
      <c r="C5" s="222" t="s">
        <v>348</v>
      </c>
      <c r="D5" s="223" t="s">
        <v>416</v>
      </c>
      <c r="E5" s="224"/>
      <c r="F5" s="257" t="s">
        <v>348</v>
      </c>
      <c r="S5" s="224"/>
      <c r="T5" s="224"/>
      <c r="U5" s="224"/>
      <c r="V5" s="224"/>
      <c r="W5" s="224"/>
      <c r="X5" s="224"/>
    </row>
    <row r="6" spans="1:24" ht="11.25">
      <c r="A6" s="222"/>
      <c r="B6" s="222"/>
      <c r="C6" s="222" t="s">
        <v>275</v>
      </c>
      <c r="D6" s="223" t="s">
        <v>324</v>
      </c>
      <c r="E6" s="224">
        <f>SUM(S6:X6)</f>
        <v>0</v>
      </c>
      <c r="F6" s="257" t="s">
        <v>275</v>
      </c>
      <c r="G6" s="255"/>
      <c r="I6" s="207">
        <v>3000</v>
      </c>
      <c r="J6" s="207">
        <v>102010</v>
      </c>
      <c r="K6" s="207">
        <v>1200</v>
      </c>
      <c r="S6" s="224"/>
      <c r="T6" s="224"/>
      <c r="U6" s="224"/>
      <c r="V6" s="224"/>
      <c r="W6" s="224"/>
      <c r="X6" s="224"/>
    </row>
    <row r="7" spans="1:24" ht="11.25">
      <c r="A7" s="222"/>
      <c r="B7" s="222"/>
      <c r="C7" s="222" t="s">
        <v>330</v>
      </c>
      <c r="D7" s="223" t="s">
        <v>413</v>
      </c>
      <c r="E7" s="224">
        <f aca="true" t="shared" si="1" ref="E7:E42">SUM(S7:X7)</f>
        <v>0</v>
      </c>
      <c r="F7" s="257" t="s">
        <v>330</v>
      </c>
      <c r="I7" s="207">
        <v>0</v>
      </c>
      <c r="J7" s="207">
        <v>0</v>
      </c>
      <c r="S7" s="224"/>
      <c r="T7" s="224"/>
      <c r="U7" s="224"/>
      <c r="V7" s="224"/>
      <c r="W7" s="224"/>
      <c r="X7" s="224"/>
    </row>
    <row r="8" spans="1:24" ht="11.25">
      <c r="A8" s="222"/>
      <c r="B8" s="222"/>
      <c r="C8" s="222" t="s">
        <v>277</v>
      </c>
      <c r="D8" s="223" t="s">
        <v>325</v>
      </c>
      <c r="E8" s="224">
        <f t="shared" si="1"/>
        <v>0</v>
      </c>
      <c r="F8" s="257" t="s">
        <v>277</v>
      </c>
      <c r="G8" s="255"/>
      <c r="I8" s="207">
        <v>1193925</v>
      </c>
      <c r="J8" s="207">
        <v>1597123</v>
      </c>
      <c r="K8" s="207">
        <v>1516857</v>
      </c>
      <c r="S8" s="224"/>
      <c r="T8" s="224"/>
      <c r="U8" s="224"/>
      <c r="V8" s="224"/>
      <c r="W8" s="224"/>
      <c r="X8" s="224"/>
    </row>
    <row r="9" spans="1:24" ht="11.25">
      <c r="A9" s="222"/>
      <c r="B9" s="222"/>
      <c r="C9" s="222" t="s">
        <v>278</v>
      </c>
      <c r="D9" s="223" t="s">
        <v>326</v>
      </c>
      <c r="E9" s="224">
        <f t="shared" si="1"/>
        <v>0</v>
      </c>
      <c r="F9" s="257" t="s">
        <v>278</v>
      </c>
      <c r="G9" s="255"/>
      <c r="I9" s="207">
        <v>89500</v>
      </c>
      <c r="J9" s="207">
        <v>124178</v>
      </c>
      <c r="K9" s="207">
        <v>115264</v>
      </c>
      <c r="S9" s="224"/>
      <c r="T9" s="224"/>
      <c r="U9" s="224"/>
      <c r="V9" s="224"/>
      <c r="W9" s="224"/>
      <c r="X9" s="224"/>
    </row>
    <row r="10" spans="1:24" ht="11.25">
      <c r="A10" s="222"/>
      <c r="B10" s="222"/>
      <c r="C10" s="222" t="s">
        <v>279</v>
      </c>
      <c r="D10" s="223" t="s">
        <v>327</v>
      </c>
      <c r="E10" s="224">
        <f t="shared" si="1"/>
        <v>0</v>
      </c>
      <c r="F10" s="257" t="s">
        <v>279</v>
      </c>
      <c r="G10" s="255"/>
      <c r="I10" s="207">
        <v>209000</v>
      </c>
      <c r="J10" s="207">
        <v>305775</v>
      </c>
      <c r="K10" s="207">
        <v>278000</v>
      </c>
      <c r="S10" s="224"/>
      <c r="T10" s="224"/>
      <c r="U10" s="224"/>
      <c r="V10" s="224"/>
      <c r="W10" s="224"/>
      <c r="X10" s="224"/>
    </row>
    <row r="11" spans="1:24" ht="11.25" hidden="1">
      <c r="A11" s="222"/>
      <c r="B11" s="222"/>
      <c r="C11" s="222" t="s">
        <v>349</v>
      </c>
      <c r="D11" s="223" t="s">
        <v>327</v>
      </c>
      <c r="E11" s="224">
        <f t="shared" si="1"/>
        <v>0</v>
      </c>
      <c r="F11" s="257" t="s">
        <v>349</v>
      </c>
      <c r="S11" s="224"/>
      <c r="T11" s="224"/>
      <c r="U11" s="224"/>
      <c r="V11" s="224"/>
      <c r="W11" s="224"/>
      <c r="X11" s="224"/>
    </row>
    <row r="12" spans="1:24" ht="11.25" hidden="1">
      <c r="A12" s="222"/>
      <c r="B12" s="222"/>
      <c r="C12" s="222" t="s">
        <v>350</v>
      </c>
      <c r="D12" s="223" t="s">
        <v>327</v>
      </c>
      <c r="E12" s="224">
        <f t="shared" si="1"/>
        <v>0</v>
      </c>
      <c r="F12" s="257" t="s">
        <v>350</v>
      </c>
      <c r="S12" s="224"/>
      <c r="T12" s="224"/>
      <c r="U12" s="224"/>
      <c r="V12" s="224"/>
      <c r="W12" s="224"/>
      <c r="X12" s="224"/>
    </row>
    <row r="13" spans="1:24" ht="11.25">
      <c r="A13" s="222"/>
      <c r="B13" s="222"/>
      <c r="C13" s="222" t="s">
        <v>280</v>
      </c>
      <c r="D13" s="223" t="s">
        <v>328</v>
      </c>
      <c r="E13" s="224">
        <f t="shared" si="1"/>
        <v>0</v>
      </c>
      <c r="F13" s="257" t="s">
        <v>280</v>
      </c>
      <c r="G13" s="255"/>
      <c r="I13" s="207">
        <v>29000</v>
      </c>
      <c r="J13" s="207">
        <v>42324</v>
      </c>
      <c r="K13" s="207">
        <v>39000</v>
      </c>
      <c r="S13" s="224"/>
      <c r="T13" s="224"/>
      <c r="U13" s="224"/>
      <c r="V13" s="224"/>
      <c r="W13" s="224"/>
      <c r="X13" s="224"/>
    </row>
    <row r="14" spans="1:24" ht="11.25" hidden="1">
      <c r="A14" s="222"/>
      <c r="B14" s="222"/>
      <c r="C14" s="222" t="s">
        <v>351</v>
      </c>
      <c r="D14" s="223" t="s">
        <v>328</v>
      </c>
      <c r="E14" s="224">
        <f t="shared" si="1"/>
        <v>0</v>
      </c>
      <c r="F14" s="257" t="s">
        <v>351</v>
      </c>
      <c r="S14" s="224"/>
      <c r="T14" s="224"/>
      <c r="U14" s="224"/>
      <c r="V14" s="224"/>
      <c r="W14" s="224"/>
      <c r="X14" s="224"/>
    </row>
    <row r="15" spans="1:24" ht="11.25" hidden="1">
      <c r="A15" s="222"/>
      <c r="B15" s="222"/>
      <c r="C15" s="222" t="s">
        <v>352</v>
      </c>
      <c r="D15" s="223" t="s">
        <v>328</v>
      </c>
      <c r="E15" s="224">
        <f t="shared" si="1"/>
        <v>0</v>
      </c>
      <c r="F15" s="257" t="s">
        <v>352</v>
      </c>
      <c r="S15" s="224"/>
      <c r="T15" s="224"/>
      <c r="U15" s="224"/>
      <c r="V15" s="224"/>
      <c r="W15" s="224"/>
      <c r="X15" s="224"/>
    </row>
    <row r="16" spans="1:24" ht="11.25" hidden="1">
      <c r="A16" s="222"/>
      <c r="B16" s="222"/>
      <c r="C16" s="222" t="s">
        <v>281</v>
      </c>
      <c r="D16" s="223" t="s">
        <v>385</v>
      </c>
      <c r="E16" s="224">
        <f t="shared" si="1"/>
        <v>0</v>
      </c>
      <c r="F16" s="257" t="s">
        <v>281</v>
      </c>
      <c r="S16" s="224"/>
      <c r="T16" s="224"/>
      <c r="U16" s="224"/>
      <c r="V16" s="224"/>
      <c r="W16" s="224"/>
      <c r="X16" s="224"/>
    </row>
    <row r="17" spans="1:24" ht="11.25">
      <c r="A17" s="222"/>
      <c r="B17" s="222"/>
      <c r="C17" s="222" t="s">
        <v>282</v>
      </c>
      <c r="D17" s="223" t="s">
        <v>386</v>
      </c>
      <c r="E17" s="224">
        <f t="shared" si="1"/>
        <v>0</v>
      </c>
      <c r="F17" s="257" t="s">
        <v>282</v>
      </c>
      <c r="G17" s="255"/>
      <c r="I17" s="207">
        <v>0</v>
      </c>
      <c r="J17" s="207">
        <v>5600</v>
      </c>
      <c r="K17" s="207">
        <v>4000</v>
      </c>
      <c r="S17" s="224"/>
      <c r="T17" s="224"/>
      <c r="U17" s="224"/>
      <c r="V17" s="224"/>
      <c r="W17" s="224"/>
      <c r="X17" s="224"/>
    </row>
    <row r="18" spans="1:24" ht="11.25" hidden="1">
      <c r="A18" s="222"/>
      <c r="B18" s="222"/>
      <c r="C18" s="222" t="s">
        <v>353</v>
      </c>
      <c r="D18" s="223" t="s">
        <v>386</v>
      </c>
      <c r="E18" s="224">
        <f t="shared" si="1"/>
        <v>0</v>
      </c>
      <c r="F18" s="257" t="s">
        <v>353</v>
      </c>
      <c r="S18" s="224"/>
      <c r="T18" s="224"/>
      <c r="U18" s="224"/>
      <c r="V18" s="224"/>
      <c r="W18" s="224"/>
      <c r="X18" s="224"/>
    </row>
    <row r="19" spans="1:24" ht="11.25" hidden="1">
      <c r="A19" s="222"/>
      <c r="B19" s="222"/>
      <c r="C19" s="222" t="s">
        <v>354</v>
      </c>
      <c r="D19" s="223" t="s">
        <v>386</v>
      </c>
      <c r="E19" s="224">
        <f t="shared" si="1"/>
        <v>0</v>
      </c>
      <c r="F19" s="257" t="s">
        <v>354</v>
      </c>
      <c r="S19" s="224"/>
      <c r="T19" s="224"/>
      <c r="U19" s="224"/>
      <c r="V19" s="224"/>
      <c r="W19" s="224"/>
      <c r="X19" s="224"/>
    </row>
    <row r="20" spans="1:24" ht="11.25">
      <c r="A20" s="222"/>
      <c r="B20" s="222"/>
      <c r="C20" s="222" t="s">
        <v>269</v>
      </c>
      <c r="D20" s="223" t="s">
        <v>331</v>
      </c>
      <c r="E20" s="224">
        <f t="shared" si="1"/>
        <v>0</v>
      </c>
      <c r="F20" s="257" t="s">
        <v>269</v>
      </c>
      <c r="G20" s="255"/>
      <c r="I20" s="207">
        <v>14000</v>
      </c>
      <c r="J20" s="207">
        <v>14697</v>
      </c>
      <c r="K20" s="207">
        <v>10000</v>
      </c>
      <c r="S20" s="224"/>
      <c r="T20" s="224"/>
      <c r="U20" s="224"/>
      <c r="V20" s="224"/>
      <c r="W20" s="224"/>
      <c r="X20" s="224"/>
    </row>
    <row r="21" spans="1:24" ht="11.25" hidden="1">
      <c r="A21" s="222"/>
      <c r="B21" s="222"/>
      <c r="C21" s="222" t="s">
        <v>355</v>
      </c>
      <c r="D21" s="223" t="s">
        <v>331</v>
      </c>
      <c r="E21" s="224">
        <f t="shared" si="1"/>
        <v>0</v>
      </c>
      <c r="F21" s="257" t="s">
        <v>355</v>
      </c>
      <c r="S21" s="224"/>
      <c r="T21" s="224"/>
      <c r="U21" s="224"/>
      <c r="V21" s="224"/>
      <c r="W21" s="224"/>
      <c r="X21" s="224"/>
    </row>
    <row r="22" spans="1:24" ht="11.25" hidden="1">
      <c r="A22" s="222"/>
      <c r="B22" s="222"/>
      <c r="C22" s="222" t="s">
        <v>356</v>
      </c>
      <c r="D22" s="223" t="s">
        <v>331</v>
      </c>
      <c r="E22" s="224">
        <f t="shared" si="1"/>
        <v>0</v>
      </c>
      <c r="F22" s="257" t="s">
        <v>356</v>
      </c>
      <c r="S22" s="224"/>
      <c r="T22" s="224"/>
      <c r="U22" s="224"/>
      <c r="V22" s="224"/>
      <c r="W22" s="224"/>
      <c r="X22" s="224"/>
    </row>
    <row r="23" spans="1:24" ht="11.25">
      <c r="A23" s="222"/>
      <c r="B23" s="222"/>
      <c r="C23" s="222" t="s">
        <v>332</v>
      </c>
      <c r="D23" s="223" t="s">
        <v>333</v>
      </c>
      <c r="E23" s="224">
        <f t="shared" si="1"/>
        <v>0</v>
      </c>
      <c r="F23" s="257" t="s">
        <v>332</v>
      </c>
      <c r="G23" s="255"/>
      <c r="I23" s="207">
        <v>0</v>
      </c>
      <c r="J23" s="207" t="e">
        <v>#REF!</v>
      </c>
      <c r="K23" s="207">
        <v>1000000</v>
      </c>
      <c r="S23" s="224"/>
      <c r="T23" s="224"/>
      <c r="U23" s="224"/>
      <c r="V23" s="224"/>
      <c r="W23" s="224"/>
      <c r="X23" s="224"/>
    </row>
    <row r="24" spans="1:24" ht="11.25">
      <c r="A24" s="222"/>
      <c r="B24" s="222"/>
      <c r="C24" s="222" t="s">
        <v>284</v>
      </c>
      <c r="D24" s="223" t="s">
        <v>334</v>
      </c>
      <c r="E24" s="224">
        <f t="shared" si="1"/>
        <v>0</v>
      </c>
      <c r="F24" s="257" t="s">
        <v>284</v>
      </c>
      <c r="G24" s="255"/>
      <c r="I24" s="207">
        <v>47960</v>
      </c>
      <c r="J24" s="207">
        <v>125000</v>
      </c>
      <c r="K24" s="207">
        <v>27129</v>
      </c>
      <c r="S24" s="224"/>
      <c r="T24" s="224"/>
      <c r="U24" s="224"/>
      <c r="V24" s="224"/>
      <c r="W24" s="224"/>
      <c r="X24" s="224"/>
    </row>
    <row r="25" spans="1:24" ht="11.25">
      <c r="A25" s="222"/>
      <c r="B25" s="222"/>
      <c r="C25" s="222" t="s">
        <v>285</v>
      </c>
      <c r="D25" s="223" t="s">
        <v>335</v>
      </c>
      <c r="E25" s="224">
        <f t="shared" si="1"/>
        <v>0</v>
      </c>
      <c r="F25" s="257" t="s">
        <v>285</v>
      </c>
      <c r="G25" s="255"/>
      <c r="I25" s="207">
        <v>0</v>
      </c>
      <c r="J25" s="207">
        <v>3800</v>
      </c>
      <c r="K25" s="207">
        <v>3000</v>
      </c>
      <c r="S25" s="224"/>
      <c r="T25" s="224"/>
      <c r="U25" s="224"/>
      <c r="V25" s="224"/>
      <c r="W25" s="224"/>
      <c r="X25" s="224"/>
    </row>
    <row r="26" spans="1:24" ht="11.25">
      <c r="A26" s="222"/>
      <c r="B26" s="222"/>
      <c r="C26" s="222" t="s">
        <v>312</v>
      </c>
      <c r="D26" s="223" t="s">
        <v>283</v>
      </c>
      <c r="E26" s="224">
        <f t="shared" si="1"/>
        <v>0</v>
      </c>
      <c r="F26" s="257" t="s">
        <v>312</v>
      </c>
      <c r="G26" s="255"/>
      <c r="I26" s="207">
        <v>1200</v>
      </c>
      <c r="J26" s="207">
        <v>5000</v>
      </c>
      <c r="K26" s="207">
        <v>500</v>
      </c>
      <c r="S26" s="224"/>
      <c r="T26" s="224"/>
      <c r="U26" s="224"/>
      <c r="V26" s="224"/>
      <c r="W26" s="224"/>
      <c r="X26" s="224"/>
    </row>
    <row r="27" spans="1:24" ht="11.25">
      <c r="A27" s="222"/>
      <c r="B27" s="222"/>
      <c r="C27" s="222" t="s">
        <v>270</v>
      </c>
      <c r="D27" s="223" t="s">
        <v>301</v>
      </c>
      <c r="E27" s="224">
        <f t="shared" si="1"/>
        <v>0</v>
      </c>
      <c r="F27" s="257" t="s">
        <v>270</v>
      </c>
      <c r="G27" s="255"/>
      <c r="I27" s="207">
        <v>14000</v>
      </c>
      <c r="J27" s="207">
        <v>13000</v>
      </c>
      <c r="K27" s="207">
        <v>7000</v>
      </c>
      <c r="S27" s="224"/>
      <c r="T27" s="224"/>
      <c r="U27" s="224"/>
      <c r="V27" s="224"/>
      <c r="W27" s="224"/>
      <c r="X27" s="224"/>
    </row>
    <row r="28" spans="1:24" ht="11.25" hidden="1">
      <c r="A28" s="222"/>
      <c r="B28" s="222"/>
      <c r="C28" s="222" t="s">
        <v>357</v>
      </c>
      <c r="D28" s="223" t="s">
        <v>301</v>
      </c>
      <c r="E28" s="224">
        <f t="shared" si="1"/>
        <v>0</v>
      </c>
      <c r="F28" s="257" t="s">
        <v>357</v>
      </c>
      <c r="S28" s="224"/>
      <c r="T28" s="224"/>
      <c r="U28" s="224"/>
      <c r="V28" s="224"/>
      <c r="W28" s="224"/>
      <c r="X28" s="224"/>
    </row>
    <row r="29" spans="1:24" ht="11.25" hidden="1">
      <c r="A29" s="222"/>
      <c r="B29" s="222"/>
      <c r="C29" s="222" t="s">
        <v>358</v>
      </c>
      <c r="D29" s="223" t="s">
        <v>301</v>
      </c>
      <c r="E29" s="224">
        <f t="shared" si="1"/>
        <v>0</v>
      </c>
      <c r="F29" s="257" t="s">
        <v>358</v>
      </c>
      <c r="S29" s="224"/>
      <c r="T29" s="224"/>
      <c r="U29" s="224"/>
      <c r="V29" s="224"/>
      <c r="W29" s="224"/>
      <c r="X29" s="224"/>
    </row>
    <row r="30" spans="1:24" ht="11.25">
      <c r="A30" s="222"/>
      <c r="B30" s="222"/>
      <c r="C30" s="245" t="s">
        <v>286</v>
      </c>
      <c r="D30" s="223" t="s">
        <v>336</v>
      </c>
      <c r="E30" s="224">
        <f t="shared" si="1"/>
        <v>0</v>
      </c>
      <c r="F30" s="257" t="s">
        <v>286</v>
      </c>
      <c r="G30" s="255"/>
      <c r="I30" s="207">
        <v>1140</v>
      </c>
      <c r="J30" s="207">
        <v>2800</v>
      </c>
      <c r="K30" s="207">
        <v>1600</v>
      </c>
      <c r="S30" s="224"/>
      <c r="T30" s="224"/>
      <c r="U30" s="224"/>
      <c r="V30" s="224"/>
      <c r="W30" s="224"/>
      <c r="X30" s="224"/>
    </row>
    <row r="31" spans="1:24" ht="22.5">
      <c r="A31" s="222"/>
      <c r="B31" s="222"/>
      <c r="C31" s="239" t="s">
        <v>287</v>
      </c>
      <c r="D31" s="223" t="s">
        <v>337</v>
      </c>
      <c r="E31" s="224">
        <f t="shared" si="1"/>
        <v>0</v>
      </c>
      <c r="F31" s="262" t="s">
        <v>287</v>
      </c>
      <c r="I31" s="207">
        <v>500</v>
      </c>
      <c r="J31" s="207">
        <v>1200</v>
      </c>
      <c r="S31" s="224"/>
      <c r="T31" s="224"/>
      <c r="U31" s="224"/>
      <c r="V31" s="224"/>
      <c r="W31" s="224"/>
      <c r="X31" s="224"/>
    </row>
    <row r="32" spans="1:24" ht="22.5">
      <c r="A32" s="222"/>
      <c r="B32" s="222"/>
      <c r="C32" s="239" t="s">
        <v>288</v>
      </c>
      <c r="D32" s="223" t="s">
        <v>338</v>
      </c>
      <c r="E32" s="224">
        <f t="shared" si="1"/>
        <v>0</v>
      </c>
      <c r="F32" s="262" t="s">
        <v>288</v>
      </c>
      <c r="G32" s="255"/>
      <c r="I32" s="207">
        <v>6000</v>
      </c>
      <c r="J32" s="207">
        <v>5400</v>
      </c>
      <c r="K32" s="207">
        <v>5000</v>
      </c>
      <c r="S32" s="224"/>
      <c r="T32" s="224"/>
      <c r="U32" s="224"/>
      <c r="V32" s="224"/>
      <c r="W32" s="224"/>
      <c r="X32" s="224"/>
    </row>
    <row r="33" spans="1:24" ht="11.25">
      <c r="A33" s="222"/>
      <c r="B33" s="222"/>
      <c r="C33" s="245" t="s">
        <v>289</v>
      </c>
      <c r="D33" s="223" t="s">
        <v>339</v>
      </c>
      <c r="E33" s="224">
        <f t="shared" si="1"/>
        <v>0</v>
      </c>
      <c r="F33" s="257" t="s">
        <v>289</v>
      </c>
      <c r="G33" s="255"/>
      <c r="I33" s="207">
        <v>1500</v>
      </c>
      <c r="J33" s="207">
        <v>1500</v>
      </c>
      <c r="K33" s="207">
        <v>2000</v>
      </c>
      <c r="S33" s="224"/>
      <c r="T33" s="224"/>
      <c r="U33" s="224"/>
      <c r="V33" s="224"/>
      <c r="W33" s="224"/>
      <c r="X33" s="224"/>
    </row>
    <row r="34" spans="1:24" ht="11.25">
      <c r="A34" s="222"/>
      <c r="B34" s="222"/>
      <c r="C34" s="245" t="s">
        <v>290</v>
      </c>
      <c r="D34" s="223" t="s">
        <v>340</v>
      </c>
      <c r="E34" s="224">
        <f t="shared" si="1"/>
        <v>0</v>
      </c>
      <c r="F34" s="257" t="s">
        <v>290</v>
      </c>
      <c r="G34" s="255"/>
      <c r="I34" s="207">
        <v>3281</v>
      </c>
      <c r="J34" s="207">
        <v>5385</v>
      </c>
      <c r="K34" s="207">
        <v>4500</v>
      </c>
      <c r="S34" s="224"/>
      <c r="T34" s="224"/>
      <c r="U34" s="224"/>
      <c r="V34" s="224"/>
      <c r="W34" s="224"/>
      <c r="X34" s="224"/>
    </row>
    <row r="35" spans="1:24" ht="11.25">
      <c r="A35" s="222"/>
      <c r="B35" s="222"/>
      <c r="C35" s="245" t="s">
        <v>291</v>
      </c>
      <c r="D35" s="223" t="s">
        <v>329</v>
      </c>
      <c r="E35" s="224">
        <f t="shared" si="1"/>
        <v>0</v>
      </c>
      <c r="F35" s="257" t="s">
        <v>291</v>
      </c>
      <c r="G35" s="255"/>
      <c r="I35" s="207">
        <v>69994</v>
      </c>
      <c r="J35" s="207">
        <v>81752</v>
      </c>
      <c r="K35" s="207">
        <v>90500</v>
      </c>
      <c r="S35" s="224"/>
      <c r="T35" s="224"/>
      <c r="U35" s="224"/>
      <c r="V35" s="224"/>
      <c r="W35" s="224"/>
      <c r="X35" s="224"/>
    </row>
    <row r="36" spans="1:24" ht="11.25">
      <c r="A36" s="222"/>
      <c r="B36" s="222"/>
      <c r="C36" s="245" t="s">
        <v>292</v>
      </c>
      <c r="D36" s="223" t="s">
        <v>387</v>
      </c>
      <c r="E36" s="224">
        <f t="shared" si="1"/>
        <v>0</v>
      </c>
      <c r="F36" s="257" t="s">
        <v>292</v>
      </c>
      <c r="G36" s="255"/>
      <c r="J36" s="207">
        <v>1000</v>
      </c>
      <c r="K36" s="207">
        <v>250</v>
      </c>
      <c r="S36" s="224"/>
      <c r="T36" s="224"/>
      <c r="U36" s="224"/>
      <c r="V36" s="224"/>
      <c r="W36" s="224"/>
      <c r="X36" s="224"/>
    </row>
    <row r="37" spans="1:24" ht="22.5">
      <c r="A37" s="222"/>
      <c r="B37" s="222"/>
      <c r="C37" s="253">
        <v>4700</v>
      </c>
      <c r="D37" s="223" t="s">
        <v>311</v>
      </c>
      <c r="E37" s="224">
        <f t="shared" si="1"/>
        <v>0</v>
      </c>
      <c r="F37" s="254"/>
      <c r="G37" s="255"/>
      <c r="S37" s="224"/>
      <c r="T37" s="224"/>
      <c r="U37" s="224"/>
      <c r="V37" s="224"/>
      <c r="W37" s="224"/>
      <c r="X37" s="224"/>
    </row>
    <row r="38" spans="1:24" ht="22.5">
      <c r="A38" s="222"/>
      <c r="B38" s="222"/>
      <c r="C38" s="239" t="s">
        <v>296</v>
      </c>
      <c r="D38" s="223" t="s">
        <v>341</v>
      </c>
      <c r="E38" s="224">
        <f t="shared" si="1"/>
        <v>0</v>
      </c>
      <c r="F38" s="262" t="s">
        <v>296</v>
      </c>
      <c r="G38" s="255"/>
      <c r="I38" s="207">
        <v>1500</v>
      </c>
      <c r="K38" s="207">
        <v>500</v>
      </c>
      <c r="S38" s="224"/>
      <c r="T38" s="224"/>
      <c r="U38" s="224"/>
      <c r="V38" s="224"/>
      <c r="W38" s="224"/>
      <c r="X38" s="224"/>
    </row>
    <row r="39" spans="1:24" ht="11.25">
      <c r="A39" s="222"/>
      <c r="B39" s="222"/>
      <c r="C39" s="239" t="s">
        <v>297</v>
      </c>
      <c r="D39" s="223" t="s">
        <v>342</v>
      </c>
      <c r="E39" s="224">
        <f t="shared" si="1"/>
        <v>0</v>
      </c>
      <c r="F39" s="262" t="s">
        <v>297</v>
      </c>
      <c r="G39" s="255"/>
      <c r="I39" s="207">
        <v>1500</v>
      </c>
      <c r="J39" s="207">
        <v>1000</v>
      </c>
      <c r="K39" s="207">
        <v>500</v>
      </c>
      <c r="S39" s="224"/>
      <c r="T39" s="224"/>
      <c r="U39" s="224"/>
      <c r="V39" s="224"/>
      <c r="W39" s="224"/>
      <c r="X39" s="224"/>
    </row>
    <row r="40" spans="1:24" ht="11.25">
      <c r="A40" s="232"/>
      <c r="B40" s="232"/>
      <c r="C40" s="232" t="s">
        <v>298</v>
      </c>
      <c r="D40" s="233" t="s">
        <v>391</v>
      </c>
      <c r="E40" s="234">
        <f t="shared" si="1"/>
        <v>0</v>
      </c>
      <c r="F40" s="262" t="s">
        <v>297</v>
      </c>
      <c r="G40" s="255"/>
      <c r="I40" s="207">
        <v>3500</v>
      </c>
      <c r="J40" s="207">
        <v>863</v>
      </c>
      <c r="K40" s="207">
        <v>4000</v>
      </c>
      <c r="S40" s="234"/>
      <c r="T40" s="234"/>
      <c r="U40" s="234"/>
      <c r="V40" s="234"/>
      <c r="W40" s="234"/>
      <c r="X40" s="234"/>
    </row>
    <row r="41" spans="1:24" ht="11.25" hidden="1">
      <c r="A41" s="284"/>
      <c r="B41" s="284"/>
      <c r="C41" s="285" t="s">
        <v>298</v>
      </c>
      <c r="D41" s="286" t="s">
        <v>391</v>
      </c>
      <c r="E41" s="287">
        <f t="shared" si="1"/>
        <v>0</v>
      </c>
      <c r="F41" s="257" t="s">
        <v>298</v>
      </c>
      <c r="G41" s="255"/>
      <c r="J41" s="207">
        <v>0</v>
      </c>
      <c r="S41" s="287"/>
      <c r="T41" s="287"/>
      <c r="U41" s="287"/>
      <c r="V41" s="287"/>
      <c r="W41" s="287"/>
      <c r="X41" s="287"/>
    </row>
    <row r="42" spans="1:24" ht="11.25" hidden="1">
      <c r="A42" s="222"/>
      <c r="B42" s="222"/>
      <c r="C42" s="245" t="s">
        <v>300</v>
      </c>
      <c r="D42" s="223" t="s">
        <v>302</v>
      </c>
      <c r="E42" s="224">
        <f t="shared" si="1"/>
        <v>0</v>
      </c>
      <c r="F42" s="257" t="s">
        <v>300</v>
      </c>
      <c r="S42" s="224"/>
      <c r="T42" s="224"/>
      <c r="U42" s="224"/>
      <c r="V42" s="224"/>
      <c r="W42" s="224"/>
      <c r="X42" s="224"/>
    </row>
    <row r="44" spans="3:24" ht="12.75">
      <c r="C44" s="645" t="s">
        <v>256</v>
      </c>
      <c r="D44" s="645"/>
      <c r="E44" s="273">
        <f>SUM(E45:E47)</f>
        <v>0</v>
      </c>
      <c r="S44" s="273">
        <f aca="true" t="shared" si="2" ref="S44:X44">SUM(S45:S47)</f>
        <v>0</v>
      </c>
      <c r="T44" s="273">
        <f t="shared" si="2"/>
        <v>0</v>
      </c>
      <c r="U44" s="273">
        <f t="shared" si="2"/>
        <v>0</v>
      </c>
      <c r="V44" s="273">
        <f t="shared" si="2"/>
        <v>0</v>
      </c>
      <c r="W44" s="273">
        <f t="shared" si="2"/>
        <v>0</v>
      </c>
      <c r="X44" s="273">
        <f t="shared" si="2"/>
        <v>0</v>
      </c>
    </row>
    <row r="45" spans="3:24" ht="12.75">
      <c r="C45" s="274" t="s">
        <v>441</v>
      </c>
      <c r="D45" s="274" t="s">
        <v>438</v>
      </c>
      <c r="E45" s="275">
        <f>SUM(S45:X45)</f>
        <v>0</v>
      </c>
      <c r="S45" s="275"/>
      <c r="T45" s="275"/>
      <c r="U45" s="275"/>
      <c r="V45" s="275"/>
      <c r="W45" s="275"/>
      <c r="X45" s="275"/>
    </row>
    <row r="46" spans="3:24" ht="12.75">
      <c r="C46" s="276"/>
      <c r="D46" s="274" t="s">
        <v>442</v>
      </c>
      <c r="E46" s="275">
        <f>SUM(S46:X46)</f>
        <v>0</v>
      </c>
      <c r="S46" s="275"/>
      <c r="T46" s="275"/>
      <c r="U46" s="275"/>
      <c r="V46" s="275"/>
      <c r="W46" s="275"/>
      <c r="X46" s="275"/>
    </row>
    <row r="47" spans="3:24" ht="12.75">
      <c r="C47" s="277"/>
      <c r="D47" s="278" t="s">
        <v>443</v>
      </c>
      <c r="E47" s="279">
        <f>SUM(S47:X47)</f>
        <v>0</v>
      </c>
      <c r="S47" s="279"/>
      <c r="T47" s="279"/>
      <c r="U47" s="279"/>
      <c r="V47" s="279"/>
      <c r="W47" s="279"/>
      <c r="X47" s="279"/>
    </row>
    <row r="48" spans="3:24" ht="12.75">
      <c r="C48" s="646" t="s">
        <v>94</v>
      </c>
      <c r="D48" s="646"/>
      <c r="E48" s="280">
        <f>SUM(S48:X48)</f>
        <v>0</v>
      </c>
      <c r="S48" s="280"/>
      <c r="T48" s="280"/>
      <c r="U48" s="280"/>
      <c r="V48" s="280"/>
      <c r="W48" s="280"/>
      <c r="X48" s="280"/>
    </row>
    <row r="49" spans="3:24" ht="12.75">
      <c r="C49" s="647" t="s">
        <v>153</v>
      </c>
      <c r="D49" s="648"/>
      <c r="E49" s="281">
        <f>E48+E44</f>
        <v>0</v>
      </c>
      <c r="S49" s="281">
        <f aca="true" t="shared" si="3" ref="S49:X49">S48+S44</f>
        <v>0</v>
      </c>
      <c r="T49" s="281">
        <f t="shared" si="3"/>
        <v>0</v>
      </c>
      <c r="U49" s="281">
        <f t="shared" si="3"/>
        <v>0</v>
      </c>
      <c r="V49" s="281">
        <f t="shared" si="3"/>
        <v>0</v>
      </c>
      <c r="W49" s="281">
        <f t="shared" si="3"/>
        <v>0</v>
      </c>
      <c r="X49" s="281">
        <f t="shared" si="3"/>
        <v>0</v>
      </c>
    </row>
    <row r="50" spans="3:24" ht="12.75">
      <c r="C50" s="272"/>
      <c r="D50" s="282" t="s">
        <v>444</v>
      </c>
      <c r="E50" s="283">
        <f>E49-E36</f>
        <v>0</v>
      </c>
      <c r="S50" s="283">
        <f aca="true" t="shared" si="4" ref="S50:X50">S49-S36</f>
        <v>0</v>
      </c>
      <c r="T50" s="283">
        <f t="shared" si="4"/>
        <v>0</v>
      </c>
      <c r="U50" s="283">
        <f t="shared" si="4"/>
        <v>0</v>
      </c>
      <c r="V50" s="283">
        <f t="shared" si="4"/>
        <v>0</v>
      </c>
      <c r="W50" s="283">
        <f t="shared" si="4"/>
        <v>0</v>
      </c>
      <c r="X50" s="283">
        <f t="shared" si="4"/>
        <v>0</v>
      </c>
    </row>
  </sheetData>
  <mergeCells count="3">
    <mergeCell ref="C44:D44"/>
    <mergeCell ref="C48:D48"/>
    <mergeCell ref="C49:D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5" sqref="E15"/>
    </sheetView>
  </sheetViews>
  <sheetFormatPr defaultColWidth="9.140625" defaultRowHeight="12.75"/>
  <cols>
    <col min="2" max="2" width="12.00390625" style="0" customWidth="1"/>
    <col min="4" max="4" width="12.00390625" style="0" customWidth="1"/>
  </cols>
  <sheetData>
    <row r="1" spans="1:4" ht="12.75">
      <c r="A1" s="164" t="s">
        <v>240</v>
      </c>
      <c r="B1" s="165">
        <f>dochody1!H143</f>
        <v>42252940</v>
      </c>
      <c r="C1" s="166" t="s">
        <v>242</v>
      </c>
      <c r="D1" s="167">
        <f>Wydatki2!H565</f>
        <v>44962268</v>
      </c>
    </row>
    <row r="2" spans="1:4" ht="15.75">
      <c r="A2" s="168" t="s">
        <v>239</v>
      </c>
      <c r="B2" s="169">
        <f>'p-r7'!G11</f>
        <v>5192643</v>
      </c>
      <c r="C2" s="169" t="s">
        <v>243</v>
      </c>
      <c r="D2" s="170">
        <f>'p-r7'!G20</f>
        <v>2483315</v>
      </c>
    </row>
    <row r="3" spans="1:4" s="163" customFormat="1" ht="15.75">
      <c r="A3" s="171" t="s">
        <v>241</v>
      </c>
      <c r="B3" s="172">
        <f>SUM(B1:B2)</f>
        <v>47445583</v>
      </c>
      <c r="C3" s="172" t="s">
        <v>241</v>
      </c>
      <c r="D3" s="173">
        <f>SUM(D1:D2)</f>
        <v>47445583</v>
      </c>
    </row>
    <row r="4" spans="1:4" ht="12.75">
      <c r="A4" s="519" t="str">
        <f>IF(D6=0,"zgodne","niezgodne")</f>
        <v>zgodne</v>
      </c>
      <c r="B4" s="520"/>
      <c r="C4" s="520"/>
      <c r="D4" s="521"/>
    </row>
    <row r="5" spans="1:4" ht="12.75">
      <c r="A5" s="515" t="s">
        <v>244</v>
      </c>
      <c r="B5" s="516"/>
      <c r="C5" s="516"/>
      <c r="D5" s="174">
        <f>B1-D1</f>
        <v>-2709328</v>
      </c>
    </row>
    <row r="6" spans="1:4" ht="13.5" thickBot="1">
      <c r="A6" s="517" t="s">
        <v>245</v>
      </c>
      <c r="B6" s="518"/>
      <c r="C6" s="518"/>
      <c r="D6" s="175">
        <f>B3-D3</f>
        <v>0</v>
      </c>
    </row>
  </sheetData>
  <mergeCells count="3">
    <mergeCell ref="A5:C5"/>
    <mergeCell ref="A6:C6"/>
    <mergeCell ref="A4:D4"/>
  </mergeCells>
  <conditionalFormatting sqref="D6">
    <cfRule type="cellIs" priority="1" dxfId="1" operator="notEqual" stopIfTrue="1">
      <formula>0</formula>
    </cfRule>
  </conditionalFormatting>
  <conditionalFormatting sqref="A4:D4">
    <cfRule type="cellIs" priority="2" dxfId="2" operator="equal" stopIfTrue="1">
      <formula>"zgodne"</formula>
    </cfRule>
    <cfRule type="cellIs" priority="3" dxfId="3" operator="equal" stopIfTrue="1">
      <formula>"niezgodne"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B4">
      <selection activeCell="J4" sqref="J4"/>
    </sheetView>
  </sheetViews>
  <sheetFormatPr defaultColWidth="9.140625" defaultRowHeight="12.75"/>
  <cols>
    <col min="1" max="1" width="5.28125" style="1" customWidth="1"/>
    <col min="2" max="2" width="6.8515625" style="2" customWidth="1"/>
    <col min="3" max="3" width="5.57421875" style="2" customWidth="1"/>
    <col min="4" max="4" width="47.57421875" style="4" customWidth="1"/>
    <col min="5" max="8" width="11.00390625" style="6" customWidth="1"/>
  </cols>
  <sheetData>
    <row r="1" spans="4:8" ht="12.75">
      <c r="D1" s="3"/>
      <c r="E1" s="307"/>
      <c r="F1" s="307"/>
      <c r="G1" s="307"/>
      <c r="H1" s="307" t="s">
        <v>175</v>
      </c>
    </row>
    <row r="2" spans="4:8" ht="12.75">
      <c r="D2" s="3"/>
      <c r="E2" s="308"/>
      <c r="F2" s="308"/>
      <c r="G2" s="308"/>
      <c r="H2" s="308" t="s">
        <v>685</v>
      </c>
    </row>
    <row r="3" spans="4:8" ht="12.75" customHeight="1">
      <c r="D3" s="306"/>
      <c r="E3" s="308"/>
      <c r="F3" s="308"/>
      <c r="G3" s="308"/>
      <c r="H3" s="308" t="s">
        <v>159</v>
      </c>
    </row>
    <row r="4" spans="5:8" ht="12.75">
      <c r="E4" s="308"/>
      <c r="F4" s="308"/>
      <c r="G4" s="308"/>
      <c r="H4" s="308" t="s">
        <v>686</v>
      </c>
    </row>
    <row r="5" spans="5:8" ht="12.75">
      <c r="E5" s="5"/>
      <c r="F5" s="5"/>
      <c r="G5" s="5"/>
      <c r="H5" s="5"/>
    </row>
    <row r="6" spans="1:8" ht="15.75">
      <c r="A6" s="523" t="s">
        <v>0</v>
      </c>
      <c r="B6" s="523"/>
      <c r="C6" s="523"/>
      <c r="D6" s="523"/>
      <c r="E6" s="523"/>
      <c r="F6" s="523"/>
      <c r="G6" s="523"/>
      <c r="H6" s="523"/>
    </row>
    <row r="7" spans="1:4" ht="12.75" customHeight="1">
      <c r="A7" s="21"/>
      <c r="C7" s="522"/>
      <c r="D7" s="522"/>
    </row>
    <row r="8" spans="1:8" s="27" customFormat="1" ht="27.75" customHeight="1">
      <c r="A8" s="24" t="s">
        <v>1</v>
      </c>
      <c r="B8" s="25" t="s">
        <v>2</v>
      </c>
      <c r="C8" s="26" t="s">
        <v>3</v>
      </c>
      <c r="D8" s="25" t="s">
        <v>4</v>
      </c>
      <c r="E8" s="309" t="s">
        <v>90</v>
      </c>
      <c r="F8" s="309" t="s">
        <v>630</v>
      </c>
      <c r="G8" s="309" t="s">
        <v>631</v>
      </c>
      <c r="H8" s="309" t="s">
        <v>632</v>
      </c>
    </row>
    <row r="9" spans="1:8" ht="12.75">
      <c r="A9" s="28" t="s">
        <v>5</v>
      </c>
      <c r="B9" s="29"/>
      <c r="C9" s="30"/>
      <c r="D9" s="31" t="s">
        <v>6</v>
      </c>
      <c r="E9" s="77">
        <v>25000</v>
      </c>
      <c r="F9" s="77">
        <f>F10</f>
        <v>0</v>
      </c>
      <c r="G9" s="77">
        <f>G10</f>
        <v>0</v>
      </c>
      <c r="H9" s="77">
        <f>E9+F9-G9</f>
        <v>25000</v>
      </c>
    </row>
    <row r="10" spans="1:8" ht="25.5">
      <c r="A10" s="32"/>
      <c r="B10" s="33" t="s">
        <v>7</v>
      </c>
      <c r="C10" s="34"/>
      <c r="D10" s="35" t="s">
        <v>8</v>
      </c>
      <c r="E10" s="36">
        <v>25000</v>
      </c>
      <c r="F10" s="36">
        <f>F11</f>
        <v>0</v>
      </c>
      <c r="G10" s="36">
        <f>G11</f>
        <v>0</v>
      </c>
      <c r="H10" s="36">
        <f aca="true" t="shared" si="0" ref="H10:H73">E10+F10-G10</f>
        <v>25000</v>
      </c>
    </row>
    <row r="11" spans="1:8" ht="36" customHeight="1">
      <c r="A11" s="56"/>
      <c r="B11" s="57"/>
      <c r="C11" s="66">
        <v>2110</v>
      </c>
      <c r="D11" s="59" t="s">
        <v>9</v>
      </c>
      <c r="E11" s="60">
        <v>25000</v>
      </c>
      <c r="F11" s="60"/>
      <c r="G11" s="60"/>
      <c r="H11" s="60">
        <f t="shared" si="0"/>
        <v>25000</v>
      </c>
    </row>
    <row r="12" spans="1:8" ht="12.75">
      <c r="A12" s="61" t="s">
        <v>11</v>
      </c>
      <c r="B12" s="62"/>
      <c r="C12" s="63"/>
      <c r="D12" s="64" t="s">
        <v>12</v>
      </c>
      <c r="E12" s="65">
        <v>251814</v>
      </c>
      <c r="F12" s="65">
        <f>F13</f>
        <v>0</v>
      </c>
      <c r="G12" s="65">
        <f>G13</f>
        <v>0</v>
      </c>
      <c r="H12" s="65">
        <f t="shared" si="0"/>
        <v>251814</v>
      </c>
    </row>
    <row r="13" spans="1:8" ht="12.75">
      <c r="A13" s="32"/>
      <c r="B13" s="33" t="s">
        <v>13</v>
      </c>
      <c r="C13" s="34"/>
      <c r="D13" s="35" t="s">
        <v>14</v>
      </c>
      <c r="E13" s="36">
        <v>251814</v>
      </c>
      <c r="F13" s="36">
        <f>F14</f>
        <v>0</v>
      </c>
      <c r="G13" s="36">
        <f>G14</f>
        <v>0</v>
      </c>
      <c r="H13" s="36">
        <f t="shared" si="0"/>
        <v>251814</v>
      </c>
    </row>
    <row r="14" spans="1:8" ht="51" customHeight="1">
      <c r="A14" s="56"/>
      <c r="B14" s="57"/>
      <c r="C14" s="66">
        <v>2460</v>
      </c>
      <c r="D14" s="59" t="s">
        <v>91</v>
      </c>
      <c r="E14" s="60">
        <v>251814</v>
      </c>
      <c r="F14" s="60"/>
      <c r="G14" s="60"/>
      <c r="H14" s="60">
        <f t="shared" si="0"/>
        <v>251814</v>
      </c>
    </row>
    <row r="15" spans="1:8" ht="12.75" customHeight="1">
      <c r="A15" s="67">
        <v>600</v>
      </c>
      <c r="B15" s="62"/>
      <c r="C15" s="63"/>
      <c r="D15" s="64" t="s">
        <v>15</v>
      </c>
      <c r="E15" s="65">
        <v>2157800</v>
      </c>
      <c r="F15" s="65">
        <f>F16</f>
        <v>160000</v>
      </c>
      <c r="G15" s="65">
        <f>G16</f>
        <v>0</v>
      </c>
      <c r="H15" s="65">
        <f t="shared" si="0"/>
        <v>2317800</v>
      </c>
    </row>
    <row r="16" spans="1:8" ht="12.75">
      <c r="A16" s="32"/>
      <c r="B16" s="46">
        <v>60014</v>
      </c>
      <c r="C16" s="34"/>
      <c r="D16" s="35" t="s">
        <v>16</v>
      </c>
      <c r="E16" s="36">
        <v>2157800</v>
      </c>
      <c r="F16" s="36">
        <f>SUM(F17:F21)</f>
        <v>160000</v>
      </c>
      <c r="G16" s="36">
        <f>SUM(G17:G21)</f>
        <v>0</v>
      </c>
      <c r="H16" s="36">
        <f t="shared" si="0"/>
        <v>2317800</v>
      </c>
    </row>
    <row r="17" spans="1:8" ht="16.5" customHeight="1">
      <c r="A17" s="32"/>
      <c r="B17" s="37"/>
      <c r="C17" s="47" t="s">
        <v>17</v>
      </c>
      <c r="D17" s="39" t="s">
        <v>18</v>
      </c>
      <c r="E17" s="40">
        <v>3000</v>
      </c>
      <c r="F17" s="40"/>
      <c r="G17" s="40"/>
      <c r="H17" s="40">
        <f t="shared" si="0"/>
        <v>3000</v>
      </c>
    </row>
    <row r="18" spans="1:8" ht="12.75">
      <c r="A18" s="32"/>
      <c r="B18" s="37"/>
      <c r="C18" s="48" t="s">
        <v>19</v>
      </c>
      <c r="D18" s="39" t="s">
        <v>20</v>
      </c>
      <c r="E18" s="40">
        <v>4500</v>
      </c>
      <c r="F18" s="40"/>
      <c r="G18" s="40"/>
      <c r="H18" s="40">
        <f t="shared" si="0"/>
        <v>4500</v>
      </c>
    </row>
    <row r="19" spans="1:8" ht="12.75">
      <c r="A19" s="32"/>
      <c r="B19" s="37"/>
      <c r="C19" s="48" t="s">
        <v>21</v>
      </c>
      <c r="D19" s="39" t="s">
        <v>22</v>
      </c>
      <c r="E19" s="40">
        <v>4300</v>
      </c>
      <c r="F19" s="40"/>
      <c r="G19" s="40"/>
      <c r="H19" s="40">
        <f t="shared" si="0"/>
        <v>4300</v>
      </c>
    </row>
    <row r="20" spans="1:8" ht="12.75">
      <c r="A20" s="32"/>
      <c r="B20" s="37"/>
      <c r="C20" s="48" t="s">
        <v>23</v>
      </c>
      <c r="D20" s="39" t="s">
        <v>24</v>
      </c>
      <c r="E20" s="40">
        <v>1000</v>
      </c>
      <c r="F20" s="40"/>
      <c r="G20" s="40"/>
      <c r="H20" s="40">
        <f t="shared" si="0"/>
        <v>1000</v>
      </c>
    </row>
    <row r="21" spans="1:8" ht="51.75" customHeight="1">
      <c r="A21" s="56"/>
      <c r="B21" s="57"/>
      <c r="C21" s="58">
        <v>6300</v>
      </c>
      <c r="D21" s="59" t="s">
        <v>155</v>
      </c>
      <c r="E21" s="60">
        <v>2145000</v>
      </c>
      <c r="F21" s="60">
        <f>100000+60000</f>
        <v>160000</v>
      </c>
      <c r="G21" s="60"/>
      <c r="H21" s="60">
        <f t="shared" si="0"/>
        <v>2305000</v>
      </c>
    </row>
    <row r="22" spans="1:8" ht="12.75">
      <c r="A22" s="67">
        <v>700</v>
      </c>
      <c r="B22" s="62"/>
      <c r="C22" s="63"/>
      <c r="D22" s="64" t="s">
        <v>25</v>
      </c>
      <c r="E22" s="65">
        <v>225500</v>
      </c>
      <c r="F22" s="65">
        <f>F23</f>
        <v>0</v>
      </c>
      <c r="G22" s="65">
        <f>G23</f>
        <v>0</v>
      </c>
      <c r="H22" s="65">
        <f t="shared" si="0"/>
        <v>225500</v>
      </c>
    </row>
    <row r="23" spans="1:8" ht="12.75">
      <c r="A23" s="32"/>
      <c r="B23" s="46">
        <v>70005</v>
      </c>
      <c r="C23" s="34"/>
      <c r="D23" s="35" t="s">
        <v>26</v>
      </c>
      <c r="E23" s="36">
        <v>225500</v>
      </c>
      <c r="F23" s="36">
        <f>SUM(F24:F26)</f>
        <v>0</v>
      </c>
      <c r="G23" s="36">
        <f>SUM(G24:G26)</f>
        <v>0</v>
      </c>
      <c r="H23" s="36">
        <f t="shared" si="0"/>
        <v>225500</v>
      </c>
    </row>
    <row r="24" spans="1:8" ht="42" customHeight="1">
      <c r="A24" s="32"/>
      <c r="B24" s="37"/>
      <c r="C24" s="48" t="s">
        <v>27</v>
      </c>
      <c r="D24" s="39" t="s">
        <v>28</v>
      </c>
      <c r="E24" s="40">
        <v>77500</v>
      </c>
      <c r="F24" s="40"/>
      <c r="G24" s="40"/>
      <c r="H24" s="40">
        <f t="shared" si="0"/>
        <v>77500</v>
      </c>
    </row>
    <row r="25" spans="1:8" ht="28.5" customHeight="1">
      <c r="A25" s="32"/>
      <c r="B25" s="37"/>
      <c r="C25" s="48" t="s">
        <v>29</v>
      </c>
      <c r="D25" s="39" t="s">
        <v>30</v>
      </c>
      <c r="E25" s="40">
        <v>53000</v>
      </c>
      <c r="F25" s="40"/>
      <c r="G25" s="40"/>
      <c r="H25" s="40">
        <f t="shared" si="0"/>
        <v>53000</v>
      </c>
    </row>
    <row r="26" spans="1:8" ht="36.75" customHeight="1">
      <c r="A26" s="74"/>
      <c r="B26" s="75"/>
      <c r="C26" s="79">
        <v>2110</v>
      </c>
      <c r="D26" s="80" t="s">
        <v>9</v>
      </c>
      <c r="E26" s="76">
        <v>95000</v>
      </c>
      <c r="F26" s="76"/>
      <c r="G26" s="76"/>
      <c r="H26" s="76">
        <f t="shared" si="0"/>
        <v>95000</v>
      </c>
    </row>
    <row r="27" spans="1:8" ht="12.75">
      <c r="A27" s="81">
        <v>710</v>
      </c>
      <c r="B27" s="29"/>
      <c r="C27" s="30"/>
      <c r="D27" s="31" t="s">
        <v>31</v>
      </c>
      <c r="E27" s="77">
        <v>467180</v>
      </c>
      <c r="F27" s="77">
        <f>F28+F30+F32</f>
        <v>0</v>
      </c>
      <c r="G27" s="77">
        <f>G28+G30+G32</f>
        <v>0</v>
      </c>
      <c r="H27" s="77">
        <f t="shared" si="0"/>
        <v>467180</v>
      </c>
    </row>
    <row r="28" spans="1:8" ht="12.75">
      <c r="A28" s="32"/>
      <c r="B28" s="46">
        <v>71013</v>
      </c>
      <c r="C28" s="34"/>
      <c r="D28" s="35" t="s">
        <v>32</v>
      </c>
      <c r="E28" s="36">
        <v>124000</v>
      </c>
      <c r="F28" s="36">
        <f>F29</f>
        <v>0</v>
      </c>
      <c r="G28" s="36">
        <f>G29</f>
        <v>0</v>
      </c>
      <c r="H28" s="36">
        <f t="shared" si="0"/>
        <v>124000</v>
      </c>
    </row>
    <row r="29" spans="1:8" ht="51.75" customHeight="1">
      <c r="A29" s="32"/>
      <c r="B29" s="37"/>
      <c r="C29" s="38">
        <v>2110</v>
      </c>
      <c r="D29" s="39" t="s">
        <v>9</v>
      </c>
      <c r="E29" s="40">
        <v>124000</v>
      </c>
      <c r="F29" s="40"/>
      <c r="G29" s="40"/>
      <c r="H29" s="40">
        <f t="shared" si="0"/>
        <v>124000</v>
      </c>
    </row>
    <row r="30" spans="1:8" ht="12.75">
      <c r="A30" s="32"/>
      <c r="B30" s="46">
        <v>71014</v>
      </c>
      <c r="C30" s="34"/>
      <c r="D30" s="35" t="s">
        <v>33</v>
      </c>
      <c r="E30" s="36">
        <v>2000</v>
      </c>
      <c r="F30" s="36">
        <f>F31</f>
        <v>0</v>
      </c>
      <c r="G30" s="36">
        <f>G31</f>
        <v>0</v>
      </c>
      <c r="H30" s="36">
        <f t="shared" si="0"/>
        <v>2000</v>
      </c>
    </row>
    <row r="31" spans="1:8" ht="53.25" customHeight="1">
      <c r="A31" s="32"/>
      <c r="B31" s="37"/>
      <c r="C31" s="38">
        <v>2110</v>
      </c>
      <c r="D31" s="39" t="s">
        <v>9</v>
      </c>
      <c r="E31" s="40">
        <v>2000</v>
      </c>
      <c r="F31" s="40"/>
      <c r="G31" s="40"/>
      <c r="H31" s="40">
        <f t="shared" si="0"/>
        <v>2000</v>
      </c>
    </row>
    <row r="32" spans="1:8" ht="12.75">
      <c r="A32" s="32"/>
      <c r="B32" s="46">
        <v>71015</v>
      </c>
      <c r="C32" s="34"/>
      <c r="D32" s="35" t="s">
        <v>34</v>
      </c>
      <c r="E32" s="36">
        <v>341180</v>
      </c>
      <c r="F32" s="36">
        <f>SUM(F33:F34)</f>
        <v>0</v>
      </c>
      <c r="G32" s="36">
        <f>SUM(G33:G34)</f>
        <v>0</v>
      </c>
      <c r="H32" s="36">
        <f t="shared" si="0"/>
        <v>341180</v>
      </c>
    </row>
    <row r="33" spans="1:8" ht="12.75">
      <c r="A33" s="32"/>
      <c r="B33" s="37"/>
      <c r="C33" s="179" t="s">
        <v>48</v>
      </c>
      <c r="D33" s="39" t="s">
        <v>49</v>
      </c>
      <c r="E33" s="40">
        <v>180</v>
      </c>
      <c r="F33" s="40"/>
      <c r="G33" s="40"/>
      <c r="H33" s="40">
        <f t="shared" si="0"/>
        <v>180</v>
      </c>
    </row>
    <row r="34" spans="1:8" ht="36.75" customHeight="1">
      <c r="A34" s="32"/>
      <c r="B34" s="37"/>
      <c r="C34" s="38">
        <v>2110</v>
      </c>
      <c r="D34" s="39" t="s">
        <v>9</v>
      </c>
      <c r="E34" s="40">
        <v>341000</v>
      </c>
      <c r="F34" s="40"/>
      <c r="G34" s="40"/>
      <c r="H34" s="40">
        <f t="shared" si="0"/>
        <v>341000</v>
      </c>
    </row>
    <row r="35" spans="1:8" ht="12.75" customHeight="1">
      <c r="A35" s="67">
        <v>750</v>
      </c>
      <c r="B35" s="62"/>
      <c r="C35" s="63"/>
      <c r="D35" s="64" t="s">
        <v>36</v>
      </c>
      <c r="E35" s="65">
        <v>379467</v>
      </c>
      <c r="F35" s="65">
        <f>F36+F39+F47</f>
        <v>0</v>
      </c>
      <c r="G35" s="65">
        <f>G36+G39+G47</f>
        <v>0</v>
      </c>
      <c r="H35" s="65">
        <f t="shared" si="0"/>
        <v>379467</v>
      </c>
    </row>
    <row r="36" spans="1:8" ht="12.75">
      <c r="A36" s="32"/>
      <c r="B36" s="46">
        <v>75011</v>
      </c>
      <c r="C36" s="34"/>
      <c r="D36" s="35" t="s">
        <v>37</v>
      </c>
      <c r="E36" s="36">
        <v>238600</v>
      </c>
      <c r="F36" s="36">
        <f>SUM(F37:F38)</f>
        <v>0</v>
      </c>
      <c r="G36" s="36">
        <f>SUM(G37:G38)</f>
        <v>0</v>
      </c>
      <c r="H36" s="36">
        <f t="shared" si="0"/>
        <v>238600</v>
      </c>
    </row>
    <row r="37" spans="1:8" ht="40.5" customHeight="1">
      <c r="A37" s="32"/>
      <c r="B37" s="37"/>
      <c r="C37" s="38">
        <v>2110</v>
      </c>
      <c r="D37" s="39" t="s">
        <v>9</v>
      </c>
      <c r="E37" s="40">
        <v>156200</v>
      </c>
      <c r="F37" s="40"/>
      <c r="G37" s="40"/>
      <c r="H37" s="40">
        <f t="shared" si="0"/>
        <v>156200</v>
      </c>
    </row>
    <row r="38" spans="1:8" ht="40.5" customHeight="1">
      <c r="A38" s="32"/>
      <c r="B38" s="37"/>
      <c r="C38" s="38">
        <v>2360</v>
      </c>
      <c r="D38" s="39" t="s">
        <v>41</v>
      </c>
      <c r="E38" s="40">
        <v>82400</v>
      </c>
      <c r="F38" s="40"/>
      <c r="G38" s="40"/>
      <c r="H38" s="40">
        <f t="shared" si="0"/>
        <v>82400</v>
      </c>
    </row>
    <row r="39" spans="1:8" ht="18" customHeight="1">
      <c r="A39" s="32"/>
      <c r="B39" s="46">
        <v>75020</v>
      </c>
      <c r="C39" s="34"/>
      <c r="D39" s="35" t="s">
        <v>42</v>
      </c>
      <c r="E39" s="36">
        <v>95867</v>
      </c>
      <c r="F39" s="36">
        <f>SUM(F40:F46)</f>
        <v>0</v>
      </c>
      <c r="G39" s="36">
        <f>SUM(G40:G46)</f>
        <v>0</v>
      </c>
      <c r="H39" s="36">
        <f t="shared" si="0"/>
        <v>95867</v>
      </c>
    </row>
    <row r="40" spans="1:8" ht="25.5">
      <c r="A40" s="32"/>
      <c r="B40" s="37"/>
      <c r="C40" s="48" t="s">
        <v>43</v>
      </c>
      <c r="D40" s="39" t="s">
        <v>44</v>
      </c>
      <c r="E40" s="40">
        <v>0</v>
      </c>
      <c r="F40" s="40"/>
      <c r="G40" s="40"/>
      <c r="H40" s="40">
        <f t="shared" si="0"/>
        <v>0</v>
      </c>
    </row>
    <row r="41" spans="1:8" ht="12.75">
      <c r="A41" s="32"/>
      <c r="B41" s="37"/>
      <c r="C41" s="48" t="s">
        <v>17</v>
      </c>
      <c r="D41" s="39" t="s">
        <v>18</v>
      </c>
      <c r="E41" s="40">
        <v>2300</v>
      </c>
      <c r="F41" s="40"/>
      <c r="G41" s="40"/>
      <c r="H41" s="40">
        <f t="shared" si="0"/>
        <v>2300</v>
      </c>
    </row>
    <row r="42" spans="1:8" ht="12.75">
      <c r="A42" s="32"/>
      <c r="B42" s="37"/>
      <c r="C42" s="48" t="s">
        <v>19</v>
      </c>
      <c r="D42" s="39" t="s">
        <v>20</v>
      </c>
      <c r="E42" s="40">
        <v>100</v>
      </c>
      <c r="F42" s="40"/>
      <c r="G42" s="40"/>
      <c r="H42" s="40">
        <f t="shared" si="0"/>
        <v>100</v>
      </c>
    </row>
    <row r="43" spans="1:8" ht="25.5" hidden="1">
      <c r="A43" s="32"/>
      <c r="B43" s="37"/>
      <c r="C43" s="48" t="s">
        <v>46</v>
      </c>
      <c r="D43" s="39" t="s">
        <v>47</v>
      </c>
      <c r="E43" s="40">
        <v>0</v>
      </c>
      <c r="F43" s="40"/>
      <c r="G43" s="40"/>
      <c r="H43" s="40">
        <f t="shared" si="0"/>
        <v>0</v>
      </c>
    </row>
    <row r="44" spans="1:8" ht="12.75" hidden="1">
      <c r="A44" s="32"/>
      <c r="B44" s="37"/>
      <c r="C44" s="48" t="s">
        <v>48</v>
      </c>
      <c r="D44" s="39" t="s">
        <v>49</v>
      </c>
      <c r="E44" s="40">
        <v>0</v>
      </c>
      <c r="F44" s="40"/>
      <c r="G44" s="40"/>
      <c r="H44" s="40">
        <f t="shared" si="0"/>
        <v>0</v>
      </c>
    </row>
    <row r="45" spans="1:8" ht="12.75">
      <c r="A45" s="32"/>
      <c r="B45" s="37"/>
      <c r="C45" s="48" t="s">
        <v>23</v>
      </c>
      <c r="D45" s="39" t="s">
        <v>24</v>
      </c>
      <c r="E45" s="40">
        <v>65267</v>
      </c>
      <c r="F45" s="40"/>
      <c r="G45" s="40"/>
      <c r="H45" s="40">
        <f t="shared" si="0"/>
        <v>65267</v>
      </c>
    </row>
    <row r="46" spans="1:8" ht="39.75" customHeight="1">
      <c r="A46" s="32"/>
      <c r="B46" s="37"/>
      <c r="C46" s="48">
        <v>2710</v>
      </c>
      <c r="D46" s="39" t="s">
        <v>145</v>
      </c>
      <c r="E46" s="40">
        <v>28200</v>
      </c>
      <c r="F46" s="40"/>
      <c r="G46" s="40"/>
      <c r="H46" s="40">
        <f t="shared" si="0"/>
        <v>28200</v>
      </c>
    </row>
    <row r="47" spans="1:8" ht="12.75">
      <c r="A47" s="32"/>
      <c r="B47" s="46">
        <v>75045</v>
      </c>
      <c r="C47" s="34"/>
      <c r="D47" s="35" t="s">
        <v>50</v>
      </c>
      <c r="E47" s="36">
        <v>45000</v>
      </c>
      <c r="F47" s="36">
        <f>SUM(F48:F49)</f>
        <v>0</v>
      </c>
      <c r="G47" s="36">
        <f>SUM(G48:G49)</f>
        <v>0</v>
      </c>
      <c r="H47" s="36">
        <f t="shared" si="0"/>
        <v>45000</v>
      </c>
    </row>
    <row r="48" spans="1:8" ht="50.25" customHeight="1">
      <c r="A48" s="32"/>
      <c r="B48" s="37"/>
      <c r="C48" s="38">
        <v>2110</v>
      </c>
      <c r="D48" s="39" t="s">
        <v>9</v>
      </c>
      <c r="E48" s="40">
        <v>38000</v>
      </c>
      <c r="F48" s="40"/>
      <c r="G48" s="40"/>
      <c r="H48" s="40">
        <f t="shared" si="0"/>
        <v>38000</v>
      </c>
    </row>
    <row r="49" spans="1:8" ht="42" customHeight="1">
      <c r="A49" s="56"/>
      <c r="B49" s="57"/>
      <c r="C49" s="66">
        <v>2120</v>
      </c>
      <c r="D49" s="59" t="s">
        <v>10</v>
      </c>
      <c r="E49" s="60">
        <v>7000</v>
      </c>
      <c r="F49" s="60"/>
      <c r="G49" s="60"/>
      <c r="H49" s="60">
        <f t="shared" si="0"/>
        <v>7000</v>
      </c>
    </row>
    <row r="50" spans="1:8" ht="25.5">
      <c r="A50" s="67">
        <v>754</v>
      </c>
      <c r="B50" s="62"/>
      <c r="C50" s="63"/>
      <c r="D50" s="64" t="s">
        <v>51</v>
      </c>
      <c r="E50" s="65">
        <v>2885085</v>
      </c>
      <c r="F50" s="65">
        <f>F51+F53</f>
        <v>0</v>
      </c>
      <c r="G50" s="65">
        <f>G51+G53</f>
        <v>0</v>
      </c>
      <c r="H50" s="65">
        <f t="shared" si="0"/>
        <v>2885085</v>
      </c>
    </row>
    <row r="51" spans="1:8" ht="14.25" customHeight="1">
      <c r="A51" s="32"/>
      <c r="B51" s="46">
        <v>75404</v>
      </c>
      <c r="C51" s="34"/>
      <c r="D51" s="35" t="s">
        <v>52</v>
      </c>
      <c r="E51" s="36">
        <v>70000</v>
      </c>
      <c r="F51" s="36">
        <f>F52</f>
        <v>0</v>
      </c>
      <c r="G51" s="36">
        <f>G52</f>
        <v>0</v>
      </c>
      <c r="H51" s="36">
        <f t="shared" si="0"/>
        <v>70000</v>
      </c>
    </row>
    <row r="52" spans="1:8" ht="25.5">
      <c r="A52" s="32"/>
      <c r="B52" s="37"/>
      <c r="C52" s="48">
        <v>6170</v>
      </c>
      <c r="D52" s="39" t="s">
        <v>314</v>
      </c>
      <c r="E52" s="40">
        <v>70000</v>
      </c>
      <c r="F52" s="40"/>
      <c r="G52" s="40"/>
      <c r="H52" s="40">
        <f t="shared" si="0"/>
        <v>70000</v>
      </c>
    </row>
    <row r="53" spans="1:8" ht="15.75" customHeight="1">
      <c r="A53" s="32"/>
      <c r="B53" s="46">
        <v>75411</v>
      </c>
      <c r="C53" s="34"/>
      <c r="D53" s="35" t="s">
        <v>54</v>
      </c>
      <c r="E53" s="36">
        <v>2815085</v>
      </c>
      <c r="F53" s="36">
        <f>SUM(F54:F58)</f>
        <v>0</v>
      </c>
      <c r="G53" s="36">
        <f>SUM(G54:G58)</f>
        <v>0</v>
      </c>
      <c r="H53" s="36">
        <f t="shared" si="0"/>
        <v>2815085</v>
      </c>
    </row>
    <row r="54" spans="1:8" ht="12.75">
      <c r="A54" s="32"/>
      <c r="B54" s="37"/>
      <c r="C54" s="48" t="s">
        <v>23</v>
      </c>
      <c r="D54" s="39" t="s">
        <v>24</v>
      </c>
      <c r="E54" s="40">
        <v>2000</v>
      </c>
      <c r="F54" s="40"/>
      <c r="G54" s="40"/>
      <c r="H54" s="40">
        <f t="shared" si="0"/>
        <v>2000</v>
      </c>
    </row>
    <row r="55" spans="1:8" ht="39.75" customHeight="1">
      <c r="A55" s="32"/>
      <c r="B55" s="37"/>
      <c r="C55" s="38">
        <v>2110</v>
      </c>
      <c r="D55" s="39" t="s">
        <v>9</v>
      </c>
      <c r="E55" s="40">
        <v>2713085</v>
      </c>
      <c r="F55" s="40"/>
      <c r="G55" s="40"/>
      <c r="H55" s="40">
        <f t="shared" si="0"/>
        <v>2713085</v>
      </c>
    </row>
    <row r="56" spans="1:8" ht="51.75" customHeight="1">
      <c r="A56" s="74"/>
      <c r="B56" s="75"/>
      <c r="C56" s="38">
        <v>6260</v>
      </c>
      <c r="D56" s="39" t="s">
        <v>633</v>
      </c>
      <c r="E56" s="76">
        <v>50000</v>
      </c>
      <c r="F56" s="76"/>
      <c r="G56" s="76"/>
      <c r="H56" s="76">
        <f t="shared" si="0"/>
        <v>50000</v>
      </c>
    </row>
    <row r="57" spans="1:8" ht="51" customHeight="1">
      <c r="A57" s="74"/>
      <c r="B57" s="75"/>
      <c r="C57" s="79">
        <v>6300</v>
      </c>
      <c r="D57" s="80" t="s">
        <v>473</v>
      </c>
      <c r="E57" s="76">
        <v>10000</v>
      </c>
      <c r="F57" s="76"/>
      <c r="G57" s="76"/>
      <c r="H57" s="76">
        <f t="shared" si="0"/>
        <v>10000</v>
      </c>
    </row>
    <row r="58" spans="1:8" ht="51" customHeight="1">
      <c r="A58" s="56"/>
      <c r="B58" s="57"/>
      <c r="C58" s="66">
        <v>6410</v>
      </c>
      <c r="D58" s="59" t="s">
        <v>35</v>
      </c>
      <c r="E58" s="60">
        <v>40000</v>
      </c>
      <c r="F58" s="60"/>
      <c r="G58" s="60"/>
      <c r="H58" s="60">
        <f t="shared" si="0"/>
        <v>40000</v>
      </c>
    </row>
    <row r="59" spans="1:8" ht="12.75" hidden="1">
      <c r="A59" s="68"/>
      <c r="B59" s="69">
        <v>75414</v>
      </c>
      <c r="C59" s="70"/>
      <c r="D59" s="71" t="s">
        <v>55</v>
      </c>
      <c r="E59" s="72">
        <v>0</v>
      </c>
      <c r="F59" s="72"/>
      <c r="G59" s="72"/>
      <c r="H59" s="72">
        <f t="shared" si="0"/>
        <v>0</v>
      </c>
    </row>
    <row r="60" spans="1:8" ht="51" hidden="1">
      <c r="A60" s="32"/>
      <c r="B60" s="37"/>
      <c r="C60" s="38">
        <v>6410</v>
      </c>
      <c r="D60" s="39" t="s">
        <v>35</v>
      </c>
      <c r="E60" s="40">
        <v>0</v>
      </c>
      <c r="F60" s="40"/>
      <c r="G60" s="40"/>
      <c r="H60" s="40">
        <f t="shared" si="0"/>
        <v>0</v>
      </c>
    </row>
    <row r="61" spans="1:8" ht="51">
      <c r="A61" s="45">
        <v>756</v>
      </c>
      <c r="B61" s="41"/>
      <c r="C61" s="42"/>
      <c r="D61" s="43" t="s">
        <v>56</v>
      </c>
      <c r="E61" s="44">
        <v>8061714</v>
      </c>
      <c r="F61" s="44">
        <f>F62+F64</f>
        <v>0</v>
      </c>
      <c r="G61" s="44">
        <f>G62+G64</f>
        <v>0</v>
      </c>
      <c r="H61" s="44">
        <f t="shared" si="0"/>
        <v>8061714</v>
      </c>
    </row>
    <row r="62" spans="1:8" ht="38.25">
      <c r="A62" s="32"/>
      <c r="B62" s="46">
        <v>75618</v>
      </c>
      <c r="C62" s="34"/>
      <c r="D62" s="35" t="s">
        <v>57</v>
      </c>
      <c r="E62" s="36">
        <v>1560000</v>
      </c>
      <c r="F62" s="36">
        <f>F63</f>
        <v>0</v>
      </c>
      <c r="G62" s="36">
        <f>G63</f>
        <v>0</v>
      </c>
      <c r="H62" s="36">
        <f t="shared" si="0"/>
        <v>1560000</v>
      </c>
    </row>
    <row r="63" spans="1:8" ht="12.75">
      <c r="A63" s="32"/>
      <c r="B63" s="37"/>
      <c r="C63" s="48" t="s">
        <v>58</v>
      </c>
      <c r="D63" s="39" t="s">
        <v>59</v>
      </c>
      <c r="E63" s="40">
        <v>1560000</v>
      </c>
      <c r="F63" s="40"/>
      <c r="G63" s="40"/>
      <c r="H63" s="40">
        <f t="shared" si="0"/>
        <v>1560000</v>
      </c>
    </row>
    <row r="64" spans="1:8" ht="25.5">
      <c r="A64" s="32"/>
      <c r="B64" s="46">
        <v>75622</v>
      </c>
      <c r="C64" s="34"/>
      <c r="D64" s="35" t="s">
        <v>60</v>
      </c>
      <c r="E64" s="36">
        <v>6501714</v>
      </c>
      <c r="F64" s="36">
        <f>SUM(F65:F66)</f>
        <v>0</v>
      </c>
      <c r="G64" s="36">
        <f>SUM(G65:G66)</f>
        <v>0</v>
      </c>
      <c r="H64" s="36">
        <f t="shared" si="0"/>
        <v>6501714</v>
      </c>
    </row>
    <row r="65" spans="1:8" ht="12.75">
      <c r="A65" s="32"/>
      <c r="B65" s="37"/>
      <c r="C65" s="48" t="s">
        <v>61</v>
      </c>
      <c r="D65" s="39" t="s">
        <v>62</v>
      </c>
      <c r="E65" s="40">
        <v>6396714</v>
      </c>
      <c r="F65" s="40"/>
      <c r="G65" s="40"/>
      <c r="H65" s="40">
        <f t="shared" si="0"/>
        <v>6396714</v>
      </c>
    </row>
    <row r="66" spans="1:8" ht="12.75">
      <c r="A66" s="56"/>
      <c r="B66" s="57"/>
      <c r="C66" s="58" t="s">
        <v>63</v>
      </c>
      <c r="D66" s="59" t="s">
        <v>64</v>
      </c>
      <c r="E66" s="60">
        <v>105000</v>
      </c>
      <c r="F66" s="60"/>
      <c r="G66" s="60"/>
      <c r="H66" s="60">
        <f t="shared" si="0"/>
        <v>105000</v>
      </c>
    </row>
    <row r="67" spans="1:8" ht="12.75">
      <c r="A67" s="67">
        <v>758</v>
      </c>
      <c r="B67" s="62"/>
      <c r="C67" s="63"/>
      <c r="D67" s="64" t="s">
        <v>65</v>
      </c>
      <c r="E67" s="65">
        <v>24460567</v>
      </c>
      <c r="F67" s="65">
        <f>F68+F70+F72+F74</f>
        <v>300</v>
      </c>
      <c r="G67" s="65">
        <f>G68+G70+G72+G74</f>
        <v>0</v>
      </c>
      <c r="H67" s="65">
        <f t="shared" si="0"/>
        <v>24460867</v>
      </c>
    </row>
    <row r="68" spans="1:8" ht="25.5">
      <c r="A68" s="32"/>
      <c r="B68" s="46">
        <v>75801</v>
      </c>
      <c r="C68" s="34"/>
      <c r="D68" s="35" t="s">
        <v>38</v>
      </c>
      <c r="E68" s="36">
        <v>18678128</v>
      </c>
      <c r="F68" s="36">
        <f>F69</f>
        <v>0</v>
      </c>
      <c r="G68" s="36">
        <f>G69</f>
        <v>0</v>
      </c>
      <c r="H68" s="36">
        <f t="shared" si="0"/>
        <v>18678128</v>
      </c>
    </row>
    <row r="69" spans="1:8" ht="12.75">
      <c r="A69" s="32"/>
      <c r="B69" s="37"/>
      <c r="C69" s="38">
        <v>2920</v>
      </c>
      <c r="D69" s="39" t="s">
        <v>66</v>
      </c>
      <c r="E69" s="40">
        <v>18678128</v>
      </c>
      <c r="F69" s="40"/>
      <c r="G69" s="40"/>
      <c r="H69" s="40">
        <f t="shared" si="0"/>
        <v>18678128</v>
      </c>
    </row>
    <row r="70" spans="1:8" ht="12.75">
      <c r="A70" s="32"/>
      <c r="B70" s="46">
        <v>75803</v>
      </c>
      <c r="C70" s="34"/>
      <c r="D70" s="35" t="s">
        <v>40</v>
      </c>
      <c r="E70" s="36">
        <v>3883832</v>
      </c>
      <c r="F70" s="36">
        <f>F71</f>
        <v>0</v>
      </c>
      <c r="G70" s="36">
        <f>G71</f>
        <v>0</v>
      </c>
      <c r="H70" s="36">
        <f t="shared" si="0"/>
        <v>3883832</v>
      </c>
    </row>
    <row r="71" spans="1:8" ht="12.75">
      <c r="A71" s="32"/>
      <c r="B71" s="37"/>
      <c r="C71" s="38">
        <v>2920</v>
      </c>
      <c r="D71" s="39" t="s">
        <v>66</v>
      </c>
      <c r="E71" s="40">
        <v>3883832</v>
      </c>
      <c r="F71" s="40"/>
      <c r="G71" s="40"/>
      <c r="H71" s="40">
        <f t="shared" si="0"/>
        <v>3883832</v>
      </c>
    </row>
    <row r="72" spans="1:8" s="10" customFormat="1" ht="12.75" customHeight="1">
      <c r="A72" s="49"/>
      <c r="B72" s="50">
        <v>75832</v>
      </c>
      <c r="C72" s="51"/>
      <c r="D72" s="52" t="s">
        <v>39</v>
      </c>
      <c r="E72" s="36">
        <v>1795694</v>
      </c>
      <c r="F72" s="36">
        <f>F73</f>
        <v>0</v>
      </c>
      <c r="G72" s="36">
        <f>G73</f>
        <v>0</v>
      </c>
      <c r="H72" s="36">
        <f t="shared" si="0"/>
        <v>1795694</v>
      </c>
    </row>
    <row r="73" spans="1:8" ht="12.75">
      <c r="A73" s="32"/>
      <c r="B73" s="37"/>
      <c r="C73" s="38">
        <v>2920</v>
      </c>
      <c r="D73" s="39" t="s">
        <v>66</v>
      </c>
      <c r="E73" s="40">
        <v>1795694</v>
      </c>
      <c r="F73" s="40"/>
      <c r="G73" s="40"/>
      <c r="H73" s="40">
        <f t="shared" si="0"/>
        <v>1795694</v>
      </c>
    </row>
    <row r="74" spans="1:8" ht="12.75">
      <c r="A74" s="32"/>
      <c r="B74" s="46">
        <v>75814</v>
      </c>
      <c r="C74" s="34"/>
      <c r="D74" s="35" t="s">
        <v>67</v>
      </c>
      <c r="E74" s="36">
        <v>102913</v>
      </c>
      <c r="F74" s="36">
        <f>F75</f>
        <v>300</v>
      </c>
      <c r="G74" s="36">
        <f>G75</f>
        <v>0</v>
      </c>
      <c r="H74" s="36">
        <f aca="true" t="shared" si="1" ref="H74:H142">E74+F74-G74</f>
        <v>103213</v>
      </c>
    </row>
    <row r="75" spans="1:8" ht="12.75">
      <c r="A75" s="56"/>
      <c r="B75" s="57"/>
      <c r="C75" s="58" t="s">
        <v>48</v>
      </c>
      <c r="D75" s="59" t="s">
        <v>49</v>
      </c>
      <c r="E75" s="60">
        <v>102913</v>
      </c>
      <c r="F75" s="60">
        <v>300</v>
      </c>
      <c r="G75" s="60"/>
      <c r="H75" s="60">
        <f t="shared" si="1"/>
        <v>103213</v>
      </c>
    </row>
    <row r="76" spans="1:8" ht="12.75">
      <c r="A76" s="67">
        <v>801</v>
      </c>
      <c r="B76" s="62"/>
      <c r="C76" s="73"/>
      <c r="D76" s="64" t="s">
        <v>68</v>
      </c>
      <c r="E76" s="65">
        <v>129155</v>
      </c>
      <c r="F76" s="65">
        <f>F77+F83+F90+F88</f>
        <v>7165</v>
      </c>
      <c r="G76" s="65">
        <f>G77+G83+G90+G88</f>
        <v>0</v>
      </c>
      <c r="H76" s="65">
        <f t="shared" si="1"/>
        <v>136320</v>
      </c>
    </row>
    <row r="77" spans="1:8" ht="12.75">
      <c r="A77" s="32"/>
      <c r="B77" s="46">
        <v>80120</v>
      </c>
      <c r="C77" s="53"/>
      <c r="D77" s="35" t="s">
        <v>69</v>
      </c>
      <c r="E77" s="36">
        <v>6952</v>
      </c>
      <c r="F77" s="36">
        <f>SUM(F78:F80)</f>
        <v>4650</v>
      </c>
      <c r="G77" s="36">
        <f>SUM(G78:G80)</f>
        <v>0</v>
      </c>
      <c r="H77" s="36">
        <f t="shared" si="1"/>
        <v>11602</v>
      </c>
    </row>
    <row r="78" spans="1:8" ht="42.75" customHeight="1">
      <c r="A78" s="32"/>
      <c r="B78" s="37"/>
      <c r="C78" s="48" t="s">
        <v>27</v>
      </c>
      <c r="D78" s="39" t="s">
        <v>28</v>
      </c>
      <c r="E78" s="40">
        <v>1350</v>
      </c>
      <c r="F78" s="40">
        <v>3000</v>
      </c>
      <c r="G78" s="40"/>
      <c r="H78" s="40">
        <f t="shared" si="1"/>
        <v>4350</v>
      </c>
    </row>
    <row r="79" spans="1:8" ht="12.75">
      <c r="A79" s="32"/>
      <c r="B79" s="37"/>
      <c r="C79" s="48" t="s">
        <v>19</v>
      </c>
      <c r="D79" s="39" t="s">
        <v>20</v>
      </c>
      <c r="E79" s="40">
        <v>5362</v>
      </c>
      <c r="F79" s="40"/>
      <c r="G79" s="40"/>
      <c r="H79" s="40">
        <f t="shared" si="1"/>
        <v>5362</v>
      </c>
    </row>
    <row r="80" spans="1:8" ht="12.75">
      <c r="A80" s="32"/>
      <c r="B80" s="37"/>
      <c r="C80" s="48" t="s">
        <v>23</v>
      </c>
      <c r="D80" s="39" t="s">
        <v>24</v>
      </c>
      <c r="E80" s="40">
        <v>240</v>
      </c>
      <c r="F80" s="40">
        <v>1650</v>
      </c>
      <c r="G80" s="40"/>
      <c r="H80" s="40">
        <f t="shared" si="1"/>
        <v>1890</v>
      </c>
    </row>
    <row r="81" spans="1:8" ht="12.75" hidden="1">
      <c r="A81" s="32"/>
      <c r="B81" s="37"/>
      <c r="C81" s="48" t="s">
        <v>70</v>
      </c>
      <c r="D81" s="39" t="s">
        <v>20</v>
      </c>
      <c r="E81" s="40">
        <v>0</v>
      </c>
      <c r="F81" s="40"/>
      <c r="G81" s="40"/>
      <c r="H81" s="40">
        <f t="shared" si="1"/>
        <v>0</v>
      </c>
    </row>
    <row r="82" spans="1:8" ht="12.75" hidden="1">
      <c r="A82" s="32"/>
      <c r="B82" s="37"/>
      <c r="C82" s="48" t="s">
        <v>53</v>
      </c>
      <c r="D82" s="39" t="s">
        <v>24</v>
      </c>
      <c r="E82" s="40">
        <v>0</v>
      </c>
      <c r="F82" s="40"/>
      <c r="G82" s="40"/>
      <c r="H82" s="40">
        <f t="shared" si="1"/>
        <v>0</v>
      </c>
    </row>
    <row r="83" spans="1:8" ht="12.75">
      <c r="A83" s="32"/>
      <c r="B83" s="46">
        <v>80130</v>
      </c>
      <c r="C83" s="53"/>
      <c r="D83" s="35" t="s">
        <v>71</v>
      </c>
      <c r="E83" s="36">
        <v>98801</v>
      </c>
      <c r="F83" s="36">
        <f>SUM(F84:F87)</f>
        <v>2417</v>
      </c>
      <c r="G83" s="36">
        <f>SUM(G84:G87)</f>
        <v>0</v>
      </c>
      <c r="H83" s="36">
        <f t="shared" si="1"/>
        <v>101218</v>
      </c>
    </row>
    <row r="84" spans="1:8" ht="18" customHeight="1">
      <c r="A84" s="32"/>
      <c r="B84" s="37"/>
      <c r="C84" s="48" t="s">
        <v>17</v>
      </c>
      <c r="D84" s="39" t="s">
        <v>18</v>
      </c>
      <c r="E84" s="40">
        <v>592</v>
      </c>
      <c r="F84" s="40">
        <v>150</v>
      </c>
      <c r="G84" s="40"/>
      <c r="H84" s="40">
        <f t="shared" si="1"/>
        <v>742</v>
      </c>
    </row>
    <row r="85" spans="1:8" ht="40.5" customHeight="1">
      <c r="A85" s="32"/>
      <c r="B85" s="37"/>
      <c r="C85" s="48" t="s">
        <v>27</v>
      </c>
      <c r="D85" s="39" t="s">
        <v>28</v>
      </c>
      <c r="E85" s="40">
        <v>91569</v>
      </c>
      <c r="F85" s="40">
        <v>1000</v>
      </c>
      <c r="G85" s="40"/>
      <c r="H85" s="40">
        <f t="shared" si="1"/>
        <v>92569</v>
      </c>
    </row>
    <row r="86" spans="1:8" ht="12.75">
      <c r="A86" s="32"/>
      <c r="B86" s="37"/>
      <c r="C86" s="48" t="s">
        <v>19</v>
      </c>
      <c r="D86" s="39" t="s">
        <v>20</v>
      </c>
      <c r="E86" s="40">
        <v>3656</v>
      </c>
      <c r="F86" s="40"/>
      <c r="G86" s="40"/>
      <c r="H86" s="40">
        <f t="shared" si="1"/>
        <v>3656</v>
      </c>
    </row>
    <row r="87" spans="1:8" ht="12.75">
      <c r="A87" s="32"/>
      <c r="B87" s="37"/>
      <c r="C87" s="179" t="s">
        <v>23</v>
      </c>
      <c r="D87" s="39" t="s">
        <v>24</v>
      </c>
      <c r="E87" s="40">
        <v>2984</v>
      </c>
      <c r="F87" s="40">
        <v>1267</v>
      </c>
      <c r="G87" s="40"/>
      <c r="H87" s="40">
        <f t="shared" si="1"/>
        <v>4251</v>
      </c>
    </row>
    <row r="88" spans="1:8" ht="12.75">
      <c r="A88" s="32"/>
      <c r="B88" s="46">
        <v>80144</v>
      </c>
      <c r="C88" s="53"/>
      <c r="D88" s="35" t="s">
        <v>638</v>
      </c>
      <c r="E88" s="36">
        <v>12000</v>
      </c>
      <c r="F88" s="36">
        <f>SUM(F89)</f>
        <v>0</v>
      </c>
      <c r="G88" s="36">
        <f>SUM(G89)</f>
        <v>0</v>
      </c>
      <c r="H88" s="36">
        <f>E88+F88-G88</f>
        <v>12000</v>
      </c>
    </row>
    <row r="89" spans="1:8" ht="39" customHeight="1">
      <c r="A89" s="32"/>
      <c r="B89" s="37"/>
      <c r="C89" s="48">
        <v>6290</v>
      </c>
      <c r="D89" s="80" t="s">
        <v>639</v>
      </c>
      <c r="E89" s="40">
        <v>12000</v>
      </c>
      <c r="F89" s="40"/>
      <c r="G89" s="40"/>
      <c r="H89" s="40">
        <f>E89+F89-G89</f>
        <v>12000</v>
      </c>
    </row>
    <row r="90" spans="1:8" ht="12.75">
      <c r="A90" s="32"/>
      <c r="B90" s="46">
        <v>80197</v>
      </c>
      <c r="C90" s="53"/>
      <c r="D90" s="35" t="s">
        <v>146</v>
      </c>
      <c r="E90" s="36">
        <v>11402</v>
      </c>
      <c r="F90" s="36">
        <f>SUM(F91)</f>
        <v>98</v>
      </c>
      <c r="G90" s="36">
        <f>SUM(G91)</f>
        <v>0</v>
      </c>
      <c r="H90" s="36">
        <f t="shared" si="1"/>
        <v>11500</v>
      </c>
    </row>
    <row r="91" spans="1:8" ht="27.75" customHeight="1">
      <c r="A91" s="56"/>
      <c r="B91" s="57"/>
      <c r="C91" s="58">
        <v>2380</v>
      </c>
      <c r="D91" s="59" t="s">
        <v>147</v>
      </c>
      <c r="E91" s="60">
        <v>11402</v>
      </c>
      <c r="F91" s="60">
        <v>98</v>
      </c>
      <c r="G91" s="60"/>
      <c r="H91" s="60">
        <f t="shared" si="1"/>
        <v>11500</v>
      </c>
    </row>
    <row r="92" spans="1:8" ht="12.75">
      <c r="A92" s="67">
        <v>851</v>
      </c>
      <c r="B92" s="62"/>
      <c r="C92" s="63"/>
      <c r="D92" s="64" t="s">
        <v>74</v>
      </c>
      <c r="E92" s="65">
        <v>1089374</v>
      </c>
      <c r="F92" s="65">
        <f>F93+F96</f>
        <v>330000</v>
      </c>
      <c r="G92" s="65">
        <f>G93+G96</f>
        <v>104000</v>
      </c>
      <c r="H92" s="65">
        <f t="shared" si="1"/>
        <v>1315374</v>
      </c>
    </row>
    <row r="93" spans="1:8" ht="12.75">
      <c r="A93" s="32"/>
      <c r="B93" s="46">
        <v>85111</v>
      </c>
      <c r="C93" s="34"/>
      <c r="D93" s="35" t="s">
        <v>119</v>
      </c>
      <c r="E93" s="36">
        <f>SUM(E94:E95)</f>
        <v>104000</v>
      </c>
      <c r="F93" s="36">
        <f>SUM(F94:F95)</f>
        <v>330000</v>
      </c>
      <c r="G93" s="36">
        <f>SUM(G94:G95)</f>
        <v>104000</v>
      </c>
      <c r="H93" s="36">
        <f t="shared" si="1"/>
        <v>330000</v>
      </c>
    </row>
    <row r="94" spans="1:8" ht="39" customHeight="1">
      <c r="A94" s="32"/>
      <c r="B94" s="37"/>
      <c r="C94" s="48">
        <v>2710</v>
      </c>
      <c r="D94" s="39" t="s">
        <v>145</v>
      </c>
      <c r="E94" s="40">
        <v>104000</v>
      </c>
      <c r="F94" s="40"/>
      <c r="G94" s="40">
        <v>104000</v>
      </c>
      <c r="H94" s="40">
        <f t="shared" si="1"/>
        <v>0</v>
      </c>
    </row>
    <row r="95" spans="1:8" ht="39" customHeight="1">
      <c r="A95" s="32"/>
      <c r="B95" s="37"/>
      <c r="C95" s="79">
        <v>6300</v>
      </c>
      <c r="D95" s="80" t="s">
        <v>473</v>
      </c>
      <c r="E95" s="40"/>
      <c r="F95" s="40">
        <f>104000+100000+36000+20000+20000+50000</f>
        <v>330000</v>
      </c>
      <c r="G95" s="40"/>
      <c r="H95" s="40">
        <f t="shared" si="1"/>
        <v>330000</v>
      </c>
    </row>
    <row r="96" spans="1:8" ht="38.25">
      <c r="A96" s="32"/>
      <c r="B96" s="46">
        <v>85156</v>
      </c>
      <c r="C96" s="34"/>
      <c r="D96" s="35" t="s">
        <v>75</v>
      </c>
      <c r="E96" s="36">
        <v>985374</v>
      </c>
      <c r="F96" s="36">
        <f>F97</f>
        <v>0</v>
      </c>
      <c r="G96" s="36">
        <f>G97</f>
        <v>0</v>
      </c>
      <c r="H96" s="36">
        <f t="shared" si="1"/>
        <v>985374</v>
      </c>
    </row>
    <row r="97" spans="1:8" ht="41.25" customHeight="1">
      <c r="A97" s="56"/>
      <c r="B97" s="57"/>
      <c r="C97" s="66">
        <v>2110</v>
      </c>
      <c r="D97" s="59" t="s">
        <v>9</v>
      </c>
      <c r="E97" s="60">
        <v>985374</v>
      </c>
      <c r="F97" s="60"/>
      <c r="G97" s="60"/>
      <c r="H97" s="60">
        <f t="shared" si="1"/>
        <v>985374</v>
      </c>
    </row>
    <row r="98" spans="1:8" ht="12.75">
      <c r="A98" s="67">
        <v>852</v>
      </c>
      <c r="B98" s="62"/>
      <c r="C98" s="63"/>
      <c r="D98" s="64" t="s">
        <v>76</v>
      </c>
      <c r="E98" s="65">
        <v>718492</v>
      </c>
      <c r="F98" s="65">
        <f>F99+F106+F108+F110+F112</f>
        <v>0</v>
      </c>
      <c r="G98" s="65">
        <f>G99+G106+G108+G110+G112</f>
        <v>0</v>
      </c>
      <c r="H98" s="65">
        <f t="shared" si="1"/>
        <v>718492</v>
      </c>
    </row>
    <row r="99" spans="1:8" ht="16.5" customHeight="1">
      <c r="A99" s="32"/>
      <c r="B99" s="46">
        <v>85201</v>
      </c>
      <c r="C99" s="34"/>
      <c r="D99" s="35" t="s">
        <v>77</v>
      </c>
      <c r="E99" s="36">
        <v>566774</v>
      </c>
      <c r="F99" s="36">
        <f>SUM(F100:F105)</f>
        <v>0</v>
      </c>
      <c r="G99" s="36">
        <f>SUM(G100:G105)</f>
        <v>0</v>
      </c>
      <c r="H99" s="36">
        <f t="shared" si="1"/>
        <v>566774</v>
      </c>
    </row>
    <row r="100" spans="1:8" ht="42" customHeight="1">
      <c r="A100" s="32"/>
      <c r="B100" s="37"/>
      <c r="C100" s="47" t="s">
        <v>248</v>
      </c>
      <c r="D100" s="39" t="s">
        <v>249</v>
      </c>
      <c r="E100" s="40">
        <v>6266</v>
      </c>
      <c r="F100" s="40"/>
      <c r="G100" s="40"/>
      <c r="H100" s="40">
        <f t="shared" si="1"/>
        <v>6266</v>
      </c>
    </row>
    <row r="101" spans="1:8" ht="18" customHeight="1">
      <c r="A101" s="32"/>
      <c r="B101" s="37"/>
      <c r="C101" s="48" t="s">
        <v>17</v>
      </c>
      <c r="D101" s="39" t="s">
        <v>18</v>
      </c>
      <c r="E101" s="40">
        <v>0</v>
      </c>
      <c r="F101" s="40"/>
      <c r="G101" s="40"/>
      <c r="H101" s="40">
        <f t="shared" si="1"/>
        <v>0</v>
      </c>
    </row>
    <row r="102" spans="1:8" ht="16.5" customHeight="1">
      <c r="A102" s="32"/>
      <c r="B102" s="37"/>
      <c r="C102" s="48" t="s">
        <v>19</v>
      </c>
      <c r="D102" s="39" t="s">
        <v>20</v>
      </c>
      <c r="E102" s="40">
        <v>7700</v>
      </c>
      <c r="F102" s="40"/>
      <c r="G102" s="40"/>
      <c r="H102" s="40">
        <f t="shared" si="1"/>
        <v>7700</v>
      </c>
    </row>
    <row r="103" spans="1:8" ht="16.5" customHeight="1">
      <c r="A103" s="32"/>
      <c r="B103" s="37"/>
      <c r="C103" s="48" t="s">
        <v>23</v>
      </c>
      <c r="D103" s="39" t="s">
        <v>24</v>
      </c>
      <c r="E103" s="40">
        <v>100</v>
      </c>
      <c r="F103" s="40"/>
      <c r="G103" s="40"/>
      <c r="H103" s="40">
        <f t="shared" si="1"/>
        <v>100</v>
      </c>
    </row>
    <row r="104" spans="1:8" ht="27.75" customHeight="1">
      <c r="A104" s="32"/>
      <c r="B104" s="37"/>
      <c r="C104" s="48">
        <v>2130</v>
      </c>
      <c r="D104" s="39" t="s">
        <v>73</v>
      </c>
      <c r="E104" s="40">
        <v>0</v>
      </c>
      <c r="F104" s="40"/>
      <c r="G104" s="40"/>
      <c r="H104" s="40">
        <f t="shared" si="1"/>
        <v>0</v>
      </c>
    </row>
    <row r="105" spans="1:8" ht="37.5" customHeight="1">
      <c r="A105" s="32"/>
      <c r="B105" s="37"/>
      <c r="C105" s="48">
        <v>2320</v>
      </c>
      <c r="D105" s="39" t="s">
        <v>78</v>
      </c>
      <c r="E105" s="40">
        <v>552708</v>
      </c>
      <c r="F105" s="40"/>
      <c r="G105" s="40"/>
      <c r="H105" s="40">
        <f t="shared" si="1"/>
        <v>552708</v>
      </c>
    </row>
    <row r="106" spans="1:8" ht="17.25" customHeight="1">
      <c r="A106" s="32"/>
      <c r="B106" s="46">
        <v>85204</v>
      </c>
      <c r="C106" s="34"/>
      <c r="D106" s="35" t="s">
        <v>79</v>
      </c>
      <c r="E106" s="36">
        <v>151718</v>
      </c>
      <c r="F106" s="36">
        <f>F107</f>
        <v>0</v>
      </c>
      <c r="G106" s="36">
        <f>G107</f>
        <v>0</v>
      </c>
      <c r="H106" s="36">
        <f t="shared" si="1"/>
        <v>151718</v>
      </c>
    </row>
    <row r="107" spans="1:8" ht="39" customHeight="1">
      <c r="A107" s="32"/>
      <c r="B107" s="37"/>
      <c r="C107" s="48">
        <v>2320</v>
      </c>
      <c r="D107" s="39" t="s">
        <v>78</v>
      </c>
      <c r="E107" s="40">
        <v>151718</v>
      </c>
      <c r="F107" s="40"/>
      <c r="G107" s="40"/>
      <c r="H107" s="40">
        <f t="shared" si="1"/>
        <v>151718</v>
      </c>
    </row>
    <row r="108" spans="1:8" ht="17.25" customHeight="1">
      <c r="A108" s="32"/>
      <c r="B108" s="46">
        <v>85218</v>
      </c>
      <c r="C108" s="34"/>
      <c r="D108" s="35" t="s">
        <v>144</v>
      </c>
      <c r="E108" s="36">
        <v>0</v>
      </c>
      <c r="F108" s="36">
        <f>F109</f>
        <v>0</v>
      </c>
      <c r="G108" s="36">
        <f>G109</f>
        <v>0</v>
      </c>
      <c r="H108" s="36">
        <f t="shared" si="1"/>
        <v>0</v>
      </c>
    </row>
    <row r="109" spans="1:8" ht="44.25" customHeight="1">
      <c r="A109" s="32"/>
      <c r="B109" s="37"/>
      <c r="C109" s="48">
        <v>2710</v>
      </c>
      <c r="D109" s="39" t="s">
        <v>145</v>
      </c>
      <c r="E109" s="40">
        <v>0</v>
      </c>
      <c r="F109" s="40"/>
      <c r="G109" s="40"/>
      <c r="H109" s="40">
        <f t="shared" si="1"/>
        <v>0</v>
      </c>
    </row>
    <row r="110" spans="1:8" ht="38.25" customHeight="1">
      <c r="A110" s="32"/>
      <c r="B110" s="46">
        <v>85220</v>
      </c>
      <c r="C110" s="34"/>
      <c r="D110" s="35" t="s">
        <v>232</v>
      </c>
      <c r="E110" s="36">
        <v>0</v>
      </c>
      <c r="F110" s="36">
        <f>F111</f>
        <v>0</v>
      </c>
      <c r="G110" s="36">
        <f>G111</f>
        <v>0</v>
      </c>
      <c r="H110" s="36">
        <f t="shared" si="1"/>
        <v>0</v>
      </c>
    </row>
    <row r="111" spans="1:8" ht="28.5" customHeight="1">
      <c r="A111" s="32"/>
      <c r="B111" s="37"/>
      <c r="C111" s="48">
        <v>2130</v>
      </c>
      <c r="D111" s="39" t="s">
        <v>73</v>
      </c>
      <c r="E111" s="40">
        <v>0</v>
      </c>
      <c r="F111" s="40"/>
      <c r="G111" s="40"/>
      <c r="H111" s="40">
        <f t="shared" si="1"/>
        <v>0</v>
      </c>
    </row>
    <row r="112" spans="1:8" ht="18" customHeight="1">
      <c r="A112" s="32"/>
      <c r="B112" s="46">
        <v>85226</v>
      </c>
      <c r="C112" s="34"/>
      <c r="D112" s="35" t="s">
        <v>428</v>
      </c>
      <c r="E112" s="36">
        <v>0</v>
      </c>
      <c r="F112" s="36">
        <f>F113</f>
        <v>0</v>
      </c>
      <c r="G112" s="36">
        <f>G113</f>
        <v>0</v>
      </c>
      <c r="H112" s="36">
        <f t="shared" si="1"/>
        <v>0</v>
      </c>
    </row>
    <row r="113" spans="1:8" ht="16.5" customHeight="1">
      <c r="A113" s="32"/>
      <c r="B113" s="37"/>
      <c r="C113" s="48" t="s">
        <v>23</v>
      </c>
      <c r="D113" s="39" t="s">
        <v>24</v>
      </c>
      <c r="E113" s="40">
        <v>0</v>
      </c>
      <c r="F113" s="40"/>
      <c r="G113" s="40"/>
      <c r="H113" s="40">
        <f t="shared" si="1"/>
        <v>0</v>
      </c>
    </row>
    <row r="114" spans="1:8" ht="12.75">
      <c r="A114" s="67">
        <v>853</v>
      </c>
      <c r="B114" s="62"/>
      <c r="C114" s="63"/>
      <c r="D114" s="64" t="s">
        <v>80</v>
      </c>
      <c r="E114" s="65">
        <v>469120</v>
      </c>
      <c r="F114" s="65">
        <f>F115+F117+F119+F121</f>
        <v>132000</v>
      </c>
      <c r="G114" s="65">
        <f>G115+G117+G119+G121</f>
        <v>0</v>
      </c>
      <c r="H114" s="65">
        <f t="shared" si="1"/>
        <v>601120</v>
      </c>
    </row>
    <row r="115" spans="1:8" ht="25.5">
      <c r="A115" s="32"/>
      <c r="B115" s="46">
        <v>85311</v>
      </c>
      <c r="C115" s="34"/>
      <c r="D115" s="78" t="s">
        <v>131</v>
      </c>
      <c r="E115" s="36">
        <v>0</v>
      </c>
      <c r="F115" s="36">
        <f>F116</f>
        <v>20000</v>
      </c>
      <c r="G115" s="36">
        <f>G116</f>
        <v>0</v>
      </c>
      <c r="H115" s="36">
        <f t="shared" si="1"/>
        <v>20000</v>
      </c>
    </row>
    <row r="116" spans="1:8" ht="42" customHeight="1">
      <c r="A116" s="32"/>
      <c r="B116" s="37"/>
      <c r="C116" s="48">
        <v>2710</v>
      </c>
      <c r="D116" s="39" t="s">
        <v>145</v>
      </c>
      <c r="E116" s="40">
        <v>0</v>
      </c>
      <c r="F116" s="40">
        <v>20000</v>
      </c>
      <c r="G116" s="40"/>
      <c r="H116" s="40">
        <f t="shared" si="1"/>
        <v>20000</v>
      </c>
    </row>
    <row r="117" spans="1:8" ht="12.75">
      <c r="A117" s="32"/>
      <c r="B117" s="46">
        <v>85321</v>
      </c>
      <c r="C117" s="34"/>
      <c r="D117" s="35" t="s">
        <v>81</v>
      </c>
      <c r="E117" s="36">
        <v>139400</v>
      </c>
      <c r="F117" s="36">
        <f>F118</f>
        <v>0</v>
      </c>
      <c r="G117" s="36">
        <f>G118</f>
        <v>0</v>
      </c>
      <c r="H117" s="36">
        <f t="shared" si="1"/>
        <v>139400</v>
      </c>
    </row>
    <row r="118" spans="1:8" ht="48.75" customHeight="1">
      <c r="A118" s="32"/>
      <c r="B118" s="37"/>
      <c r="C118" s="38">
        <v>2110</v>
      </c>
      <c r="D118" s="39" t="s">
        <v>9</v>
      </c>
      <c r="E118" s="40">
        <v>139400</v>
      </c>
      <c r="F118" s="40"/>
      <c r="G118" s="40"/>
      <c r="H118" s="40">
        <f t="shared" si="1"/>
        <v>139400</v>
      </c>
    </row>
    <row r="119" spans="1:8" ht="25.5">
      <c r="A119" s="32"/>
      <c r="B119" s="46">
        <v>85324</v>
      </c>
      <c r="C119" s="34"/>
      <c r="D119" s="54" t="s">
        <v>82</v>
      </c>
      <c r="E119" s="36">
        <v>45000</v>
      </c>
      <c r="F119" s="36">
        <f>F120</f>
        <v>0</v>
      </c>
      <c r="G119" s="36">
        <f>G120</f>
        <v>0</v>
      </c>
      <c r="H119" s="36">
        <f t="shared" si="1"/>
        <v>45000</v>
      </c>
    </row>
    <row r="120" spans="1:8" ht="12.75">
      <c r="A120" s="32"/>
      <c r="B120" s="37"/>
      <c r="C120" s="48" t="s">
        <v>23</v>
      </c>
      <c r="D120" s="55" t="s">
        <v>24</v>
      </c>
      <c r="E120" s="40">
        <v>45000</v>
      </c>
      <c r="F120" s="40"/>
      <c r="G120" s="40"/>
      <c r="H120" s="40">
        <f t="shared" si="1"/>
        <v>45000</v>
      </c>
    </row>
    <row r="121" spans="1:8" ht="16.5" customHeight="1">
      <c r="A121" s="32"/>
      <c r="B121" s="46">
        <v>85333</v>
      </c>
      <c r="C121" s="34"/>
      <c r="D121" s="35" t="s">
        <v>83</v>
      </c>
      <c r="E121" s="36">
        <v>284720</v>
      </c>
      <c r="F121" s="36">
        <f>SUM(F122:F124)</f>
        <v>112000</v>
      </c>
      <c r="G121" s="36">
        <f>SUM(G122:G124)</f>
        <v>0</v>
      </c>
      <c r="H121" s="36">
        <f t="shared" si="1"/>
        <v>396720</v>
      </c>
    </row>
    <row r="122" spans="1:8" ht="53.25" customHeight="1">
      <c r="A122" s="32"/>
      <c r="B122" s="37"/>
      <c r="C122" s="48">
        <v>2690</v>
      </c>
      <c r="D122" s="55" t="s">
        <v>84</v>
      </c>
      <c r="E122" s="40">
        <v>283800</v>
      </c>
      <c r="F122" s="40"/>
      <c r="G122" s="40"/>
      <c r="H122" s="40">
        <f t="shared" si="1"/>
        <v>283800</v>
      </c>
    </row>
    <row r="123" spans="1:8" ht="28.5" customHeight="1">
      <c r="A123" s="74"/>
      <c r="B123" s="75"/>
      <c r="C123" s="513">
        <v>2708</v>
      </c>
      <c r="D123" s="514" t="s">
        <v>684</v>
      </c>
      <c r="E123" s="76"/>
      <c r="F123" s="76">
        <v>112000</v>
      </c>
      <c r="G123" s="76"/>
      <c r="H123" s="40">
        <f t="shared" si="1"/>
        <v>112000</v>
      </c>
    </row>
    <row r="124" spans="1:8" ht="16.5" customHeight="1">
      <c r="A124" s="56"/>
      <c r="B124" s="57"/>
      <c r="C124" s="58" t="s">
        <v>23</v>
      </c>
      <c r="D124" s="59" t="s">
        <v>24</v>
      </c>
      <c r="E124" s="60">
        <v>920</v>
      </c>
      <c r="F124" s="60"/>
      <c r="G124" s="60"/>
      <c r="H124" s="60">
        <f t="shared" si="1"/>
        <v>920</v>
      </c>
    </row>
    <row r="125" spans="1:8" ht="12.75">
      <c r="A125" s="67">
        <v>854</v>
      </c>
      <c r="B125" s="62"/>
      <c r="C125" s="63"/>
      <c r="D125" s="64" t="s">
        <v>85</v>
      </c>
      <c r="E125" s="65">
        <v>397207</v>
      </c>
      <c r="F125" s="65">
        <f>F126+F131+F136+F141+F139+F133</f>
        <v>10000</v>
      </c>
      <c r="G125" s="65">
        <f>G126+G131+G136+G141+G139+G133</f>
        <v>0</v>
      </c>
      <c r="H125" s="65">
        <f t="shared" si="1"/>
        <v>407207</v>
      </c>
    </row>
    <row r="126" spans="1:8" ht="12.75">
      <c r="A126" s="32"/>
      <c r="B126" s="46">
        <v>85403</v>
      </c>
      <c r="C126" s="34"/>
      <c r="D126" s="35" t="s">
        <v>86</v>
      </c>
      <c r="E126" s="36">
        <v>117647</v>
      </c>
      <c r="F126" s="36">
        <f>SUM(F127:F130)</f>
        <v>0</v>
      </c>
      <c r="G126" s="36">
        <f>SUM(G127:G130)</f>
        <v>0</v>
      </c>
      <c r="H126" s="36">
        <f t="shared" si="1"/>
        <v>117647</v>
      </c>
    </row>
    <row r="127" spans="1:8" ht="19.5" customHeight="1">
      <c r="A127" s="32"/>
      <c r="B127" s="37"/>
      <c r="C127" s="48" t="s">
        <v>17</v>
      </c>
      <c r="D127" s="39" t="s">
        <v>18</v>
      </c>
      <c r="E127" s="40">
        <v>200</v>
      </c>
      <c r="F127" s="40"/>
      <c r="G127" s="40"/>
      <c r="H127" s="40">
        <f t="shared" si="1"/>
        <v>200</v>
      </c>
    </row>
    <row r="128" spans="1:8" ht="42" customHeight="1">
      <c r="A128" s="32"/>
      <c r="B128" s="37"/>
      <c r="C128" s="48" t="s">
        <v>27</v>
      </c>
      <c r="D128" s="39" t="s">
        <v>28</v>
      </c>
      <c r="E128" s="40">
        <v>1757</v>
      </c>
      <c r="F128" s="40"/>
      <c r="G128" s="40"/>
      <c r="H128" s="40">
        <f t="shared" si="1"/>
        <v>1757</v>
      </c>
    </row>
    <row r="129" spans="1:8" ht="19.5" customHeight="1">
      <c r="A129" s="32"/>
      <c r="B129" s="37"/>
      <c r="C129" s="48" t="s">
        <v>19</v>
      </c>
      <c r="D129" s="39" t="s">
        <v>20</v>
      </c>
      <c r="E129" s="40">
        <v>115630</v>
      </c>
      <c r="F129" s="40"/>
      <c r="G129" s="40"/>
      <c r="H129" s="40">
        <f t="shared" si="1"/>
        <v>115630</v>
      </c>
    </row>
    <row r="130" spans="1:8" ht="19.5" customHeight="1">
      <c r="A130" s="32"/>
      <c r="B130" s="37"/>
      <c r="C130" s="48" t="s">
        <v>48</v>
      </c>
      <c r="D130" s="39" t="s">
        <v>49</v>
      </c>
      <c r="E130" s="40">
        <v>60</v>
      </c>
      <c r="F130" s="40"/>
      <c r="G130" s="40"/>
      <c r="H130" s="40">
        <f t="shared" si="1"/>
        <v>60</v>
      </c>
    </row>
    <row r="131" spans="1:8" ht="25.5">
      <c r="A131" s="32"/>
      <c r="B131" s="46">
        <v>85406</v>
      </c>
      <c r="C131" s="53"/>
      <c r="D131" s="35" t="s">
        <v>87</v>
      </c>
      <c r="E131" s="36">
        <v>50</v>
      </c>
      <c r="F131" s="36">
        <f>F132</f>
        <v>0</v>
      </c>
      <c r="G131" s="36">
        <f>G132</f>
        <v>0</v>
      </c>
      <c r="H131" s="36">
        <f t="shared" si="1"/>
        <v>50</v>
      </c>
    </row>
    <row r="132" spans="1:8" ht="16.5" customHeight="1">
      <c r="A132" s="32"/>
      <c r="B132" s="37"/>
      <c r="C132" s="48" t="s">
        <v>23</v>
      </c>
      <c r="D132" s="39" t="s">
        <v>24</v>
      </c>
      <c r="E132" s="40">
        <v>50</v>
      </c>
      <c r="F132" s="40"/>
      <c r="G132" s="40"/>
      <c r="H132" s="40">
        <f t="shared" si="1"/>
        <v>50</v>
      </c>
    </row>
    <row r="133" spans="1:8" ht="16.5" customHeight="1">
      <c r="A133" s="32"/>
      <c r="B133" s="46">
        <v>85407</v>
      </c>
      <c r="C133" s="34"/>
      <c r="D133" s="35" t="s">
        <v>88</v>
      </c>
      <c r="E133" s="36">
        <v>0</v>
      </c>
      <c r="F133" s="36"/>
      <c r="G133" s="36"/>
      <c r="H133" s="36">
        <f t="shared" si="1"/>
        <v>0</v>
      </c>
    </row>
    <row r="134" spans="1:8" ht="39" customHeight="1">
      <c r="A134" s="32"/>
      <c r="B134" s="37"/>
      <c r="C134" s="48" t="s">
        <v>27</v>
      </c>
      <c r="D134" s="39" t="s">
        <v>28</v>
      </c>
      <c r="E134" s="40">
        <v>0</v>
      </c>
      <c r="F134" s="40"/>
      <c r="G134" s="40"/>
      <c r="H134" s="40">
        <f t="shared" si="1"/>
        <v>0</v>
      </c>
    </row>
    <row r="135" spans="1:8" ht="16.5" customHeight="1">
      <c r="A135" s="32"/>
      <c r="B135" s="37"/>
      <c r="C135" s="48" t="s">
        <v>23</v>
      </c>
      <c r="D135" s="39" t="s">
        <v>24</v>
      </c>
      <c r="E135" s="40">
        <v>0</v>
      </c>
      <c r="F135" s="40"/>
      <c r="G135" s="40"/>
      <c r="H135" s="40">
        <f t="shared" si="1"/>
        <v>0</v>
      </c>
    </row>
    <row r="136" spans="1:8" ht="16.5" customHeight="1">
      <c r="A136" s="32"/>
      <c r="B136" s="46">
        <v>85410</v>
      </c>
      <c r="C136" s="34"/>
      <c r="D136" s="35" t="s">
        <v>89</v>
      </c>
      <c r="E136" s="36">
        <v>182010</v>
      </c>
      <c r="F136" s="36">
        <f>SUM(F137:F138)</f>
        <v>10000</v>
      </c>
      <c r="G136" s="36">
        <f>SUM(G137:G138)</f>
        <v>0</v>
      </c>
      <c r="H136" s="36">
        <f t="shared" si="1"/>
        <v>192010</v>
      </c>
    </row>
    <row r="137" spans="1:8" ht="38.25" customHeight="1">
      <c r="A137" s="32"/>
      <c r="B137" s="37"/>
      <c r="C137" s="48" t="s">
        <v>27</v>
      </c>
      <c r="D137" s="39" t="s">
        <v>28</v>
      </c>
      <c r="E137" s="40">
        <v>105436</v>
      </c>
      <c r="F137" s="40"/>
      <c r="G137" s="40"/>
      <c r="H137" s="40">
        <f t="shared" si="1"/>
        <v>105436</v>
      </c>
    </row>
    <row r="138" spans="1:8" ht="15" customHeight="1">
      <c r="A138" s="32"/>
      <c r="B138" s="37"/>
      <c r="C138" s="48" t="s">
        <v>19</v>
      </c>
      <c r="D138" s="39" t="s">
        <v>20</v>
      </c>
      <c r="E138" s="40">
        <v>76574</v>
      </c>
      <c r="F138" s="40">
        <v>10000</v>
      </c>
      <c r="G138" s="40"/>
      <c r="H138" s="40">
        <f>E138+F138-G138</f>
        <v>86574</v>
      </c>
    </row>
    <row r="139" spans="1:8" ht="12.75">
      <c r="A139" s="32"/>
      <c r="B139" s="46">
        <v>85415</v>
      </c>
      <c r="C139" s="53"/>
      <c r="D139" s="35" t="s">
        <v>658</v>
      </c>
      <c r="E139" s="36">
        <v>44000</v>
      </c>
      <c r="F139" s="36">
        <f>F140</f>
        <v>0</v>
      </c>
      <c r="G139" s="36">
        <f>G140</f>
        <v>0</v>
      </c>
      <c r="H139" s="36">
        <f>E139+F139-G139</f>
        <v>44000</v>
      </c>
    </row>
    <row r="140" spans="1:8" ht="23.25" customHeight="1">
      <c r="A140" s="32"/>
      <c r="B140" s="37"/>
      <c r="C140" s="48">
        <v>2130</v>
      </c>
      <c r="D140" s="39" t="s">
        <v>73</v>
      </c>
      <c r="E140" s="40">
        <v>44000</v>
      </c>
      <c r="F140" s="40"/>
      <c r="G140" s="40"/>
      <c r="H140" s="40">
        <f>E140+F140-G140</f>
        <v>44000</v>
      </c>
    </row>
    <row r="141" spans="1:8" ht="13.5" customHeight="1">
      <c r="A141" s="32"/>
      <c r="B141" s="46">
        <v>85421</v>
      </c>
      <c r="C141" s="34"/>
      <c r="D141" s="35" t="s">
        <v>231</v>
      </c>
      <c r="E141" s="36">
        <v>53500</v>
      </c>
      <c r="F141" s="36">
        <f>SUM(F142:F142)</f>
        <v>0</v>
      </c>
      <c r="G141" s="36">
        <f>SUM(G142:G142)</f>
        <v>0</v>
      </c>
      <c r="H141" s="36">
        <f>E141+F141-G141</f>
        <v>53500</v>
      </c>
    </row>
    <row r="142" spans="1:8" ht="18" customHeight="1">
      <c r="A142" s="32"/>
      <c r="B142" s="37"/>
      <c r="C142" s="48" t="s">
        <v>19</v>
      </c>
      <c r="D142" s="39" t="s">
        <v>20</v>
      </c>
      <c r="E142" s="40">
        <v>53500</v>
      </c>
      <c r="F142" s="40"/>
      <c r="G142" s="40"/>
      <c r="H142" s="40">
        <f t="shared" si="1"/>
        <v>53500</v>
      </c>
    </row>
    <row r="143" spans="1:8" ht="26.25" customHeight="1">
      <c r="A143" s="22"/>
      <c r="B143" s="7"/>
      <c r="C143" s="23"/>
      <c r="D143" s="8" t="s">
        <v>45</v>
      </c>
      <c r="E143" s="9">
        <f>SUM(E9,E15,E22,E27,E35,E50,E61,E67,E76,E92,E98,E125,E114,E12)</f>
        <v>41717475</v>
      </c>
      <c r="F143" s="9">
        <f>SUM(F9,F15,F22,F27,F35,F50,F61,F67,F76,F92,F98,F125,F114,F12)</f>
        <v>639465</v>
      </c>
      <c r="G143" s="9">
        <f>SUM(G9,G15,G22,G27,G35,G50,G61,G67,G76,G92,G98,G125,G114,G12)</f>
        <v>104000</v>
      </c>
      <c r="H143" s="9">
        <f>SUM(H9,H15,H22,H27,H35,H50,H61,H67,H76,H92,H98,H125,H114,H12)</f>
        <v>42252940</v>
      </c>
    </row>
    <row r="144" spans="1:8" ht="12.75">
      <c r="A144" s="12"/>
      <c r="B144" s="13"/>
      <c r="C144" s="13"/>
      <c r="D144" s="14"/>
      <c r="E144" s="15"/>
      <c r="F144" s="15"/>
      <c r="G144" s="15"/>
      <c r="H144" s="288">
        <f>E143+F143-G143-H143</f>
        <v>0</v>
      </c>
    </row>
    <row r="145" ht="12.75">
      <c r="H145" s="494" t="str">
        <f>IF(H144=0," ","NIEZGODNE")</f>
        <v> </v>
      </c>
    </row>
  </sheetData>
  <mergeCells count="2">
    <mergeCell ref="C7:D7"/>
    <mergeCell ref="A6:H6"/>
  </mergeCells>
  <conditionalFormatting sqref="H144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&amp;CStrona &amp;P z &amp;N</oddFooter>
  </headerFooter>
  <rowBreaks count="3" manualBreakCount="3">
    <brk id="38" max="255" man="1"/>
    <brk id="75" max="255" man="1"/>
    <brk id="11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1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205" customWidth="1"/>
    <col min="2" max="2" width="6.8515625" style="205" customWidth="1"/>
    <col min="3" max="3" width="4.8515625" style="476" customWidth="1"/>
    <col min="4" max="4" width="43.57421875" style="206" customWidth="1"/>
    <col min="5" max="8" width="10.7109375" style="288" customWidth="1"/>
    <col min="9" max="16384" width="9.140625" style="207" customWidth="1"/>
  </cols>
  <sheetData>
    <row r="1" spans="5:8" ht="12">
      <c r="E1" s="307"/>
      <c r="F1" s="307"/>
      <c r="G1" s="307"/>
      <c r="H1" s="307" t="s">
        <v>664</v>
      </c>
    </row>
    <row r="2" spans="5:8" ht="11.25">
      <c r="E2" s="308"/>
      <c r="F2" s="308"/>
      <c r="G2" s="308"/>
      <c r="H2" s="308" t="s">
        <v>685</v>
      </c>
    </row>
    <row r="3" spans="5:8" ht="11.25">
      <c r="E3" s="308"/>
      <c r="F3" s="308"/>
      <c r="G3" s="308"/>
      <c r="H3" s="308" t="s">
        <v>159</v>
      </c>
    </row>
    <row r="4" spans="5:8" ht="11.25">
      <c r="E4" s="308"/>
      <c r="F4" s="308"/>
      <c r="G4" s="308"/>
      <c r="H4" s="308" t="s">
        <v>686</v>
      </c>
    </row>
    <row r="6" spans="1:8" ht="15.75">
      <c r="A6" s="524" t="s">
        <v>267</v>
      </c>
      <c r="B6" s="524"/>
      <c r="C6" s="524"/>
      <c r="D6" s="524"/>
      <c r="E6" s="524"/>
      <c r="F6" s="524"/>
      <c r="G6" s="524"/>
      <c r="H6" s="524"/>
    </row>
    <row r="8" spans="1:8" s="451" customFormat="1" ht="22.5">
      <c r="A8" s="448" t="s">
        <v>170</v>
      </c>
      <c r="B8" s="448" t="s">
        <v>171</v>
      </c>
      <c r="C8" s="477" t="s">
        <v>3</v>
      </c>
      <c r="D8" s="449" t="s">
        <v>252</v>
      </c>
      <c r="E8" s="450" t="s">
        <v>190</v>
      </c>
      <c r="F8" s="450" t="s">
        <v>630</v>
      </c>
      <c r="G8" s="450" t="s">
        <v>634</v>
      </c>
      <c r="H8" s="450" t="s">
        <v>632</v>
      </c>
    </row>
    <row r="9" spans="1:8" ht="12.75">
      <c r="A9" s="213" t="s">
        <v>5</v>
      </c>
      <c r="B9" s="213"/>
      <c r="C9" s="478"/>
      <c r="D9" s="214" t="s">
        <v>6</v>
      </c>
      <c r="E9" s="289">
        <v>25000</v>
      </c>
      <c r="F9" s="289">
        <f>F10</f>
        <v>0</v>
      </c>
      <c r="G9" s="289">
        <f>G10</f>
        <v>0</v>
      </c>
      <c r="H9" s="289">
        <f>E9+F9-G9</f>
        <v>25000</v>
      </c>
    </row>
    <row r="10" spans="1:8" s="221" customFormat="1" ht="21">
      <c r="A10" s="215"/>
      <c r="B10" s="216" t="s">
        <v>7</v>
      </c>
      <c r="C10" s="479"/>
      <c r="D10" s="217" t="s">
        <v>378</v>
      </c>
      <c r="E10" s="290">
        <v>25000</v>
      </c>
      <c r="F10" s="290">
        <f>SUM(F11:F11)</f>
        <v>0</v>
      </c>
      <c r="G10" s="290">
        <f>SUM(G11:G11)</f>
        <v>0</v>
      </c>
      <c r="H10" s="290">
        <f aca="true" t="shared" si="0" ref="H10:H73">E10+F10-G10</f>
        <v>25000</v>
      </c>
    </row>
    <row r="11" spans="1:8" s="225" customFormat="1" ht="11.25">
      <c r="A11" s="222"/>
      <c r="B11" s="222"/>
      <c r="C11" s="469" t="s">
        <v>270</v>
      </c>
      <c r="D11" s="223" t="s">
        <v>301</v>
      </c>
      <c r="E11" s="270">
        <v>25000</v>
      </c>
      <c r="F11" s="270"/>
      <c r="G11" s="270"/>
      <c r="H11" s="270">
        <f t="shared" si="0"/>
        <v>25000</v>
      </c>
    </row>
    <row r="12" spans="1:8" s="221" customFormat="1" ht="10.5" hidden="1">
      <c r="A12" s="226"/>
      <c r="B12" s="227" t="s">
        <v>271</v>
      </c>
      <c r="C12" s="480"/>
      <c r="D12" s="228" t="s">
        <v>379</v>
      </c>
      <c r="E12" s="291">
        <v>0</v>
      </c>
      <c r="F12" s="291"/>
      <c r="G12" s="291"/>
      <c r="H12" s="291">
        <f t="shared" si="0"/>
        <v>0</v>
      </c>
    </row>
    <row r="13" spans="1:8" ht="11.25" hidden="1">
      <c r="A13" s="229"/>
      <c r="B13" s="229"/>
      <c r="C13" s="481" t="s">
        <v>270</v>
      </c>
      <c r="D13" s="230" t="s">
        <v>301</v>
      </c>
      <c r="E13" s="292">
        <v>0</v>
      </c>
      <c r="F13" s="292"/>
      <c r="G13" s="292"/>
      <c r="H13" s="292">
        <f t="shared" si="0"/>
        <v>0</v>
      </c>
    </row>
    <row r="14" spans="1:8" s="231" customFormat="1" ht="12.75">
      <c r="A14" s="213" t="s">
        <v>11</v>
      </c>
      <c r="B14" s="213"/>
      <c r="C14" s="478"/>
      <c r="D14" s="214" t="s">
        <v>12</v>
      </c>
      <c r="E14" s="289">
        <v>263514</v>
      </c>
      <c r="F14" s="289">
        <f>F15+F19</f>
        <v>0</v>
      </c>
      <c r="G14" s="289">
        <f>G15+G19</f>
        <v>0</v>
      </c>
      <c r="H14" s="289">
        <f t="shared" si="0"/>
        <v>263514</v>
      </c>
    </row>
    <row r="15" spans="1:8" s="221" customFormat="1" ht="10.5">
      <c r="A15" s="215"/>
      <c r="B15" s="216" t="s">
        <v>13</v>
      </c>
      <c r="C15" s="479"/>
      <c r="D15" s="217" t="s">
        <v>14</v>
      </c>
      <c r="E15" s="290">
        <v>261514</v>
      </c>
      <c r="F15" s="290">
        <f>SUM(F16:F18)</f>
        <v>0</v>
      </c>
      <c r="G15" s="290">
        <f>SUM(G16:G18)</f>
        <v>0</v>
      </c>
      <c r="H15" s="290">
        <f t="shared" si="0"/>
        <v>261514</v>
      </c>
    </row>
    <row r="16" spans="1:8" ht="11.25">
      <c r="A16" s="222"/>
      <c r="B16" s="222"/>
      <c r="C16" s="469" t="s">
        <v>272</v>
      </c>
      <c r="D16" s="223" t="s">
        <v>380</v>
      </c>
      <c r="E16" s="270">
        <v>251814</v>
      </c>
      <c r="F16" s="270"/>
      <c r="G16" s="270"/>
      <c r="H16" s="270">
        <f t="shared" si="0"/>
        <v>251814</v>
      </c>
    </row>
    <row r="17" spans="1:8" ht="11.25">
      <c r="A17" s="222"/>
      <c r="B17" s="222"/>
      <c r="C17" s="469" t="s">
        <v>269</v>
      </c>
      <c r="D17" s="223" t="s">
        <v>331</v>
      </c>
      <c r="E17" s="270">
        <v>2000</v>
      </c>
      <c r="F17" s="270"/>
      <c r="G17" s="270"/>
      <c r="H17" s="270">
        <f t="shared" si="0"/>
        <v>2000</v>
      </c>
    </row>
    <row r="18" spans="1:8" ht="11.25">
      <c r="A18" s="222"/>
      <c r="B18" s="222"/>
      <c r="C18" s="469" t="s">
        <v>270</v>
      </c>
      <c r="D18" s="223" t="s">
        <v>301</v>
      </c>
      <c r="E18" s="270">
        <v>7700</v>
      </c>
      <c r="F18" s="270"/>
      <c r="G18" s="270"/>
      <c r="H18" s="270">
        <f t="shared" si="0"/>
        <v>7700</v>
      </c>
    </row>
    <row r="19" spans="1:8" s="221" customFormat="1" ht="10.5">
      <c r="A19" s="215"/>
      <c r="B19" s="216" t="s">
        <v>95</v>
      </c>
      <c r="C19" s="479"/>
      <c r="D19" s="217" t="s">
        <v>381</v>
      </c>
      <c r="E19" s="290">
        <v>2000</v>
      </c>
      <c r="F19" s="290">
        <f>SUM(F20)</f>
        <v>0</v>
      </c>
      <c r="G19" s="290">
        <f>SUM(G20)</f>
        <v>0</v>
      </c>
      <c r="H19" s="290">
        <f t="shared" si="0"/>
        <v>2000</v>
      </c>
    </row>
    <row r="20" spans="1:8" ht="11.25">
      <c r="A20" s="232"/>
      <c r="B20" s="232"/>
      <c r="C20" s="482" t="s">
        <v>270</v>
      </c>
      <c r="D20" s="233" t="s">
        <v>301</v>
      </c>
      <c r="E20" s="271">
        <v>2000</v>
      </c>
      <c r="F20" s="271"/>
      <c r="G20" s="271"/>
      <c r="H20" s="271">
        <f t="shared" si="0"/>
        <v>2000</v>
      </c>
    </row>
    <row r="21" spans="1:8" s="231" customFormat="1" ht="12.75">
      <c r="A21" s="213">
        <v>600</v>
      </c>
      <c r="B21" s="213"/>
      <c r="C21" s="478"/>
      <c r="D21" s="214" t="s">
        <v>15</v>
      </c>
      <c r="E21" s="289">
        <v>7043924</v>
      </c>
      <c r="F21" s="289">
        <f>F24</f>
        <v>360000</v>
      </c>
      <c r="G21" s="289">
        <f>G24</f>
        <v>0</v>
      </c>
      <c r="H21" s="289">
        <f t="shared" si="0"/>
        <v>7403924</v>
      </c>
    </row>
    <row r="22" spans="1:8" s="221" customFormat="1" ht="10.5" hidden="1">
      <c r="A22" s="215"/>
      <c r="B22" s="216" t="s">
        <v>273</v>
      </c>
      <c r="C22" s="479"/>
      <c r="D22" s="217" t="s">
        <v>382</v>
      </c>
      <c r="E22" s="290">
        <v>0</v>
      </c>
      <c r="F22" s="290"/>
      <c r="G22" s="290"/>
      <c r="H22" s="290">
        <f t="shared" si="0"/>
        <v>0</v>
      </c>
    </row>
    <row r="23" spans="1:8" ht="36.75" customHeight="1" hidden="1">
      <c r="A23" s="222"/>
      <c r="B23" s="222"/>
      <c r="C23" s="469" t="s">
        <v>274</v>
      </c>
      <c r="D23" s="223" t="s">
        <v>383</v>
      </c>
      <c r="E23" s="270">
        <v>0</v>
      </c>
      <c r="F23" s="270"/>
      <c r="G23" s="270"/>
      <c r="H23" s="270">
        <f t="shared" si="0"/>
        <v>0</v>
      </c>
    </row>
    <row r="24" spans="1:8" ht="11.25">
      <c r="A24" s="222"/>
      <c r="B24" s="216" t="s">
        <v>96</v>
      </c>
      <c r="C24" s="479"/>
      <c r="D24" s="217" t="s">
        <v>16</v>
      </c>
      <c r="E24" s="290">
        <v>7043924</v>
      </c>
      <c r="F24" s="290">
        <f>SUM(F25:F52)</f>
        <v>360000</v>
      </c>
      <c r="G24" s="290">
        <f>SUM(G25:G52)</f>
        <v>0</v>
      </c>
      <c r="H24" s="290">
        <f t="shared" si="0"/>
        <v>7403924</v>
      </c>
    </row>
    <row r="25" spans="1:8" ht="11.25">
      <c r="A25" s="222"/>
      <c r="B25" s="222"/>
      <c r="C25" s="469" t="s">
        <v>275</v>
      </c>
      <c r="D25" s="223" t="s">
        <v>324</v>
      </c>
      <c r="E25" s="270">
        <v>17700</v>
      </c>
      <c r="F25" s="270"/>
      <c r="G25" s="270"/>
      <c r="H25" s="270">
        <f t="shared" si="0"/>
        <v>17700</v>
      </c>
    </row>
    <row r="26" spans="1:8" ht="11.25">
      <c r="A26" s="222"/>
      <c r="B26" s="222"/>
      <c r="C26" s="469" t="s">
        <v>276</v>
      </c>
      <c r="D26" s="223" t="s">
        <v>384</v>
      </c>
      <c r="E26" s="270">
        <v>0</v>
      </c>
      <c r="F26" s="270"/>
      <c r="G26" s="270"/>
      <c r="H26" s="270">
        <f t="shared" si="0"/>
        <v>0</v>
      </c>
    </row>
    <row r="27" spans="1:8" ht="11.25">
      <c r="A27" s="222"/>
      <c r="B27" s="222"/>
      <c r="C27" s="469" t="s">
        <v>277</v>
      </c>
      <c r="D27" s="223" t="s">
        <v>325</v>
      </c>
      <c r="E27" s="270">
        <v>805950</v>
      </c>
      <c r="F27" s="270"/>
      <c r="G27" s="270"/>
      <c r="H27" s="270">
        <f t="shared" si="0"/>
        <v>805950</v>
      </c>
    </row>
    <row r="28" spans="1:8" ht="11.25">
      <c r="A28" s="222"/>
      <c r="B28" s="222"/>
      <c r="C28" s="469" t="s">
        <v>278</v>
      </c>
      <c r="D28" s="223" t="s">
        <v>326</v>
      </c>
      <c r="E28" s="270">
        <v>57720</v>
      </c>
      <c r="F28" s="270"/>
      <c r="G28" s="270"/>
      <c r="H28" s="270">
        <f t="shared" si="0"/>
        <v>57720</v>
      </c>
    </row>
    <row r="29" spans="1:8" ht="11.25">
      <c r="A29" s="222"/>
      <c r="B29" s="222"/>
      <c r="C29" s="469" t="s">
        <v>279</v>
      </c>
      <c r="D29" s="223" t="s">
        <v>327</v>
      </c>
      <c r="E29" s="270">
        <v>133300</v>
      </c>
      <c r="F29" s="270"/>
      <c r="G29" s="270"/>
      <c r="H29" s="270">
        <f t="shared" si="0"/>
        <v>133300</v>
      </c>
    </row>
    <row r="30" spans="1:8" ht="11.25">
      <c r="A30" s="222"/>
      <c r="B30" s="222"/>
      <c r="C30" s="469" t="s">
        <v>280</v>
      </c>
      <c r="D30" s="223" t="s">
        <v>328</v>
      </c>
      <c r="E30" s="270">
        <v>20200</v>
      </c>
      <c r="F30" s="270"/>
      <c r="G30" s="270"/>
      <c r="H30" s="270">
        <f t="shared" si="0"/>
        <v>20200</v>
      </c>
    </row>
    <row r="31" spans="1:8" ht="11.25">
      <c r="A31" s="222"/>
      <c r="B31" s="222"/>
      <c r="C31" s="469" t="s">
        <v>281</v>
      </c>
      <c r="D31" s="223" t="s">
        <v>385</v>
      </c>
      <c r="E31" s="270">
        <v>17500</v>
      </c>
      <c r="F31" s="270"/>
      <c r="G31" s="270"/>
      <c r="H31" s="270">
        <f t="shared" si="0"/>
        <v>17500</v>
      </c>
    </row>
    <row r="32" spans="1:8" ht="11.25">
      <c r="A32" s="222"/>
      <c r="B32" s="222"/>
      <c r="C32" s="469" t="s">
        <v>282</v>
      </c>
      <c r="D32" s="223" t="s">
        <v>386</v>
      </c>
      <c r="E32" s="270">
        <v>0</v>
      </c>
      <c r="F32" s="270"/>
      <c r="G32" s="270"/>
      <c r="H32" s="270">
        <f t="shared" si="0"/>
        <v>0</v>
      </c>
    </row>
    <row r="33" spans="1:8" ht="11.25">
      <c r="A33" s="222"/>
      <c r="B33" s="222"/>
      <c r="C33" s="469" t="s">
        <v>269</v>
      </c>
      <c r="D33" s="223" t="s">
        <v>331</v>
      </c>
      <c r="E33" s="270">
        <v>280000</v>
      </c>
      <c r="F33" s="270">
        <v>40000</v>
      </c>
      <c r="G33" s="270"/>
      <c r="H33" s="270">
        <f t="shared" si="0"/>
        <v>320000</v>
      </c>
    </row>
    <row r="34" spans="1:8" ht="11.25">
      <c r="A34" s="222"/>
      <c r="B34" s="222"/>
      <c r="C34" s="469" t="s">
        <v>284</v>
      </c>
      <c r="D34" s="223" t="s">
        <v>334</v>
      </c>
      <c r="E34" s="270">
        <v>38000</v>
      </c>
      <c r="F34" s="270"/>
      <c r="G34" s="270"/>
      <c r="H34" s="270">
        <f t="shared" si="0"/>
        <v>38000</v>
      </c>
    </row>
    <row r="35" spans="1:8" ht="11.25">
      <c r="A35" s="222"/>
      <c r="B35" s="222"/>
      <c r="C35" s="469" t="s">
        <v>285</v>
      </c>
      <c r="D35" s="223" t="s">
        <v>335</v>
      </c>
      <c r="E35" s="270">
        <v>200000</v>
      </c>
      <c r="F35" s="270">
        <v>120000</v>
      </c>
      <c r="G35" s="270"/>
      <c r="H35" s="270">
        <f t="shared" si="0"/>
        <v>320000</v>
      </c>
    </row>
    <row r="36" spans="1:8" ht="11.25">
      <c r="A36" s="222"/>
      <c r="B36" s="222"/>
      <c r="C36" s="469">
        <v>4280</v>
      </c>
      <c r="D36" s="223" t="s">
        <v>283</v>
      </c>
      <c r="E36" s="270">
        <v>4000</v>
      </c>
      <c r="F36" s="270"/>
      <c r="G36" s="270"/>
      <c r="H36" s="270">
        <f t="shared" si="0"/>
        <v>4000</v>
      </c>
    </row>
    <row r="37" spans="1:8" ht="11.25">
      <c r="A37" s="222"/>
      <c r="B37" s="222"/>
      <c r="C37" s="469" t="s">
        <v>270</v>
      </c>
      <c r="D37" s="223" t="s">
        <v>301</v>
      </c>
      <c r="E37" s="270">
        <v>140000</v>
      </c>
      <c r="F37" s="270">
        <v>40000</v>
      </c>
      <c r="G37" s="270"/>
      <c r="H37" s="270">
        <f t="shared" si="0"/>
        <v>180000</v>
      </c>
    </row>
    <row r="38" spans="1:8" ht="11.25">
      <c r="A38" s="222"/>
      <c r="B38" s="222"/>
      <c r="C38" s="469" t="s">
        <v>286</v>
      </c>
      <c r="D38" s="223" t="s">
        <v>336</v>
      </c>
      <c r="E38" s="270">
        <v>1750</v>
      </c>
      <c r="F38" s="270"/>
      <c r="G38" s="270"/>
      <c r="H38" s="270">
        <f t="shared" si="0"/>
        <v>1750</v>
      </c>
    </row>
    <row r="39" spans="1:8" ht="22.5">
      <c r="A39" s="222"/>
      <c r="B39" s="222"/>
      <c r="C39" s="469" t="s">
        <v>287</v>
      </c>
      <c r="D39" s="223" t="s">
        <v>337</v>
      </c>
      <c r="E39" s="270">
        <v>5000</v>
      </c>
      <c r="F39" s="270"/>
      <c r="G39" s="270"/>
      <c r="H39" s="270">
        <f t="shared" si="0"/>
        <v>5000</v>
      </c>
    </row>
    <row r="40" spans="1:8" ht="22.5">
      <c r="A40" s="222"/>
      <c r="B40" s="222"/>
      <c r="C40" s="469" t="s">
        <v>288</v>
      </c>
      <c r="D40" s="223" t="s">
        <v>338</v>
      </c>
      <c r="E40" s="270">
        <v>10000</v>
      </c>
      <c r="F40" s="270"/>
      <c r="G40" s="270"/>
      <c r="H40" s="270">
        <f t="shared" si="0"/>
        <v>10000</v>
      </c>
    </row>
    <row r="41" spans="1:8" ht="11.25">
      <c r="A41" s="222"/>
      <c r="B41" s="222"/>
      <c r="C41" s="469" t="s">
        <v>289</v>
      </c>
      <c r="D41" s="223" t="s">
        <v>339</v>
      </c>
      <c r="E41" s="270">
        <v>3100</v>
      </c>
      <c r="F41" s="270"/>
      <c r="G41" s="270"/>
      <c r="H41" s="270">
        <f t="shared" si="0"/>
        <v>3100</v>
      </c>
    </row>
    <row r="42" spans="1:8" ht="11.25">
      <c r="A42" s="222"/>
      <c r="B42" s="222"/>
      <c r="C42" s="469" t="s">
        <v>290</v>
      </c>
      <c r="D42" s="223" t="s">
        <v>340</v>
      </c>
      <c r="E42" s="270">
        <v>18000</v>
      </c>
      <c r="F42" s="270"/>
      <c r="G42" s="270"/>
      <c r="H42" s="270">
        <f t="shared" si="0"/>
        <v>18000</v>
      </c>
    </row>
    <row r="43" spans="1:8" ht="11.25">
      <c r="A43" s="222"/>
      <c r="B43" s="222"/>
      <c r="C43" s="469" t="s">
        <v>291</v>
      </c>
      <c r="D43" s="223" t="s">
        <v>329</v>
      </c>
      <c r="E43" s="270">
        <v>23200</v>
      </c>
      <c r="F43" s="270"/>
      <c r="G43" s="270"/>
      <c r="H43" s="270">
        <f t="shared" si="0"/>
        <v>23200</v>
      </c>
    </row>
    <row r="44" spans="1:8" ht="11.25">
      <c r="A44" s="222"/>
      <c r="B44" s="222"/>
      <c r="C44" s="469" t="s">
        <v>292</v>
      </c>
      <c r="D44" s="223" t="s">
        <v>387</v>
      </c>
      <c r="E44" s="270">
        <v>23000</v>
      </c>
      <c r="F44" s="270"/>
      <c r="G44" s="270"/>
      <c r="H44" s="270">
        <f t="shared" si="0"/>
        <v>23000</v>
      </c>
    </row>
    <row r="45" spans="1:8" ht="22.5">
      <c r="A45" s="222"/>
      <c r="B45" s="222"/>
      <c r="C45" s="469" t="s">
        <v>293</v>
      </c>
      <c r="D45" s="223" t="s">
        <v>388</v>
      </c>
      <c r="E45" s="270">
        <v>7000</v>
      </c>
      <c r="F45" s="270"/>
      <c r="G45" s="270"/>
      <c r="H45" s="270">
        <f t="shared" si="0"/>
        <v>7000</v>
      </c>
    </row>
    <row r="46" spans="1:8" ht="22.5">
      <c r="A46" s="222"/>
      <c r="B46" s="222"/>
      <c r="C46" s="469" t="s">
        <v>294</v>
      </c>
      <c r="D46" s="223" t="s">
        <v>389</v>
      </c>
      <c r="E46" s="270">
        <v>304</v>
      </c>
      <c r="F46" s="270"/>
      <c r="G46" s="270"/>
      <c r="H46" s="270">
        <f t="shared" si="0"/>
        <v>304</v>
      </c>
    </row>
    <row r="47" spans="1:8" ht="16.5" customHeight="1">
      <c r="A47" s="222"/>
      <c r="B47" s="222"/>
      <c r="C47" s="470" t="s">
        <v>295</v>
      </c>
      <c r="D47" s="223" t="s">
        <v>390</v>
      </c>
      <c r="E47" s="270">
        <v>6000</v>
      </c>
      <c r="F47" s="270"/>
      <c r="G47" s="270"/>
      <c r="H47" s="270">
        <f t="shared" si="0"/>
        <v>6000</v>
      </c>
    </row>
    <row r="48" spans="1:8" ht="22.5">
      <c r="A48" s="222"/>
      <c r="B48" s="222"/>
      <c r="C48" s="470" t="s">
        <v>296</v>
      </c>
      <c r="D48" s="223" t="s">
        <v>341</v>
      </c>
      <c r="E48" s="270">
        <v>700</v>
      </c>
      <c r="F48" s="270"/>
      <c r="G48" s="270"/>
      <c r="H48" s="270">
        <f t="shared" si="0"/>
        <v>700</v>
      </c>
    </row>
    <row r="49" spans="1:8" ht="22.5">
      <c r="A49" s="222"/>
      <c r="B49" s="222"/>
      <c r="C49" s="470" t="s">
        <v>297</v>
      </c>
      <c r="D49" s="223" t="s">
        <v>342</v>
      </c>
      <c r="E49" s="270">
        <v>6500</v>
      </c>
      <c r="F49" s="270"/>
      <c r="G49" s="270"/>
      <c r="H49" s="270">
        <f t="shared" si="0"/>
        <v>6500</v>
      </c>
    </row>
    <row r="50" spans="1:8" ht="11.25">
      <c r="A50" s="222"/>
      <c r="B50" s="222"/>
      <c r="C50" s="469" t="s">
        <v>298</v>
      </c>
      <c r="D50" s="223" t="s">
        <v>391</v>
      </c>
      <c r="E50" s="270">
        <v>5225000</v>
      </c>
      <c r="F50" s="270">
        <f>100000+60000</f>
        <v>160000</v>
      </c>
      <c r="G50" s="270"/>
      <c r="H50" s="270">
        <f t="shared" si="0"/>
        <v>5385000</v>
      </c>
    </row>
    <row r="51" spans="1:8" ht="11.25" hidden="1">
      <c r="A51" s="222"/>
      <c r="B51" s="222"/>
      <c r="C51" s="469" t="s">
        <v>299</v>
      </c>
      <c r="D51" s="223" t="s">
        <v>391</v>
      </c>
      <c r="E51" s="270">
        <v>0</v>
      </c>
      <c r="F51" s="270"/>
      <c r="G51" s="270"/>
      <c r="H51" s="270">
        <f t="shared" si="0"/>
        <v>0</v>
      </c>
    </row>
    <row r="52" spans="1:8" ht="11.25">
      <c r="A52" s="232"/>
      <c r="B52" s="232"/>
      <c r="C52" s="482" t="s">
        <v>300</v>
      </c>
      <c r="D52" s="233" t="s">
        <v>302</v>
      </c>
      <c r="E52" s="271">
        <v>0</v>
      </c>
      <c r="F52" s="271"/>
      <c r="G52" s="271"/>
      <c r="H52" s="271">
        <f t="shared" si="0"/>
        <v>0</v>
      </c>
    </row>
    <row r="53" spans="1:8" s="231" customFormat="1" ht="12.75">
      <c r="A53" s="213">
        <v>700</v>
      </c>
      <c r="B53" s="213"/>
      <c r="C53" s="478"/>
      <c r="D53" s="214" t="s">
        <v>25</v>
      </c>
      <c r="E53" s="289">
        <v>95000</v>
      </c>
      <c r="F53" s="289">
        <f>F54</f>
        <v>2000</v>
      </c>
      <c r="G53" s="289">
        <f>G54</f>
        <v>0</v>
      </c>
      <c r="H53" s="289">
        <f t="shared" si="0"/>
        <v>97000</v>
      </c>
    </row>
    <row r="54" spans="1:8" s="221" customFormat="1" ht="10.5">
      <c r="A54" s="215"/>
      <c r="B54" s="216" t="s">
        <v>97</v>
      </c>
      <c r="C54" s="479"/>
      <c r="D54" s="217" t="s">
        <v>26</v>
      </c>
      <c r="E54" s="290">
        <v>95000</v>
      </c>
      <c r="F54" s="290">
        <f>F55</f>
        <v>2000</v>
      </c>
      <c r="G54" s="290">
        <f>G55</f>
        <v>0</v>
      </c>
      <c r="H54" s="290">
        <f t="shared" si="0"/>
        <v>97000</v>
      </c>
    </row>
    <row r="55" spans="1:8" ht="11.25">
      <c r="A55" s="222"/>
      <c r="B55" s="222"/>
      <c r="C55" s="469">
        <v>4300</v>
      </c>
      <c r="D55" s="223" t="s">
        <v>301</v>
      </c>
      <c r="E55" s="270">
        <v>95000</v>
      </c>
      <c r="F55" s="270">
        <v>2000</v>
      </c>
      <c r="G55" s="270"/>
      <c r="H55" s="270">
        <f t="shared" si="0"/>
        <v>97000</v>
      </c>
    </row>
    <row r="56" spans="1:8" ht="11.25" hidden="1">
      <c r="A56" s="222"/>
      <c r="B56" s="222"/>
      <c r="C56" s="469">
        <v>6060</v>
      </c>
      <c r="D56" s="223" t="s">
        <v>302</v>
      </c>
      <c r="E56" s="270">
        <v>0</v>
      </c>
      <c r="F56" s="270"/>
      <c r="G56" s="270"/>
      <c r="H56" s="270">
        <f t="shared" si="0"/>
        <v>0</v>
      </c>
    </row>
    <row r="57" spans="1:8" s="231" customFormat="1" ht="12.75">
      <c r="A57" s="240">
        <v>710</v>
      </c>
      <c r="B57" s="241"/>
      <c r="C57" s="483"/>
      <c r="D57" s="242" t="s">
        <v>31</v>
      </c>
      <c r="E57" s="293">
        <v>470500</v>
      </c>
      <c r="F57" s="293">
        <f>F58+F60+F62</f>
        <v>0</v>
      </c>
      <c r="G57" s="293">
        <f>G58+G60+G62</f>
        <v>0</v>
      </c>
      <c r="H57" s="293">
        <f t="shared" si="0"/>
        <v>470500</v>
      </c>
    </row>
    <row r="58" spans="1:8" s="221" customFormat="1" ht="10.5">
      <c r="A58" s="243"/>
      <c r="B58" s="244">
        <v>71013</v>
      </c>
      <c r="C58" s="484"/>
      <c r="D58" s="217" t="s">
        <v>32</v>
      </c>
      <c r="E58" s="290">
        <v>124000</v>
      </c>
      <c r="F58" s="290">
        <f>F59</f>
        <v>0</v>
      </c>
      <c r="G58" s="290">
        <f>G59</f>
        <v>0</v>
      </c>
      <c r="H58" s="290">
        <f t="shared" si="0"/>
        <v>124000</v>
      </c>
    </row>
    <row r="59" spans="1:8" ht="11.25">
      <c r="A59" s="245"/>
      <c r="B59" s="246"/>
      <c r="C59" s="470" t="s">
        <v>270</v>
      </c>
      <c r="D59" s="223" t="s">
        <v>301</v>
      </c>
      <c r="E59" s="270">
        <v>124000</v>
      </c>
      <c r="F59" s="270"/>
      <c r="G59" s="270"/>
      <c r="H59" s="270">
        <f t="shared" si="0"/>
        <v>124000</v>
      </c>
    </row>
    <row r="60" spans="1:8" s="221" customFormat="1" ht="10.5">
      <c r="A60" s="243"/>
      <c r="B60" s="244" t="s">
        <v>98</v>
      </c>
      <c r="C60" s="484"/>
      <c r="D60" s="217" t="s">
        <v>33</v>
      </c>
      <c r="E60" s="290">
        <v>5500</v>
      </c>
      <c r="F60" s="290">
        <f>F61</f>
        <v>0</v>
      </c>
      <c r="G60" s="290">
        <f>G61</f>
        <v>0</v>
      </c>
      <c r="H60" s="290">
        <f t="shared" si="0"/>
        <v>5500</v>
      </c>
    </row>
    <row r="61" spans="1:8" ht="11.25">
      <c r="A61" s="245"/>
      <c r="B61" s="246"/>
      <c r="C61" s="470" t="s">
        <v>270</v>
      </c>
      <c r="D61" s="223" t="s">
        <v>301</v>
      </c>
      <c r="E61" s="270">
        <v>5500</v>
      </c>
      <c r="F61" s="270"/>
      <c r="G61" s="270"/>
      <c r="H61" s="270">
        <f t="shared" si="0"/>
        <v>5500</v>
      </c>
    </row>
    <row r="62" spans="1:8" s="221" customFormat="1" ht="10.5">
      <c r="A62" s="243"/>
      <c r="B62" s="247" t="s">
        <v>99</v>
      </c>
      <c r="C62" s="484"/>
      <c r="D62" s="217" t="s">
        <v>34</v>
      </c>
      <c r="E62" s="290">
        <v>341000</v>
      </c>
      <c r="F62" s="290">
        <f>SUM(F63:F77)</f>
        <v>0</v>
      </c>
      <c r="G62" s="290">
        <f>SUM(G63:G77)</f>
        <v>0</v>
      </c>
      <c r="H62" s="290">
        <f t="shared" si="0"/>
        <v>341000</v>
      </c>
    </row>
    <row r="63" spans="1:8" ht="11.25">
      <c r="A63" s="245"/>
      <c r="B63" s="246"/>
      <c r="C63" s="470" t="s">
        <v>275</v>
      </c>
      <c r="D63" s="223" t="s">
        <v>324</v>
      </c>
      <c r="E63" s="270">
        <v>800</v>
      </c>
      <c r="F63" s="270"/>
      <c r="G63" s="270"/>
      <c r="H63" s="270">
        <f t="shared" si="0"/>
        <v>800</v>
      </c>
    </row>
    <row r="64" spans="1:8" ht="11.25">
      <c r="A64" s="245"/>
      <c r="B64" s="248"/>
      <c r="C64" s="470" t="s">
        <v>277</v>
      </c>
      <c r="D64" s="249" t="s">
        <v>325</v>
      </c>
      <c r="E64" s="294">
        <v>63046</v>
      </c>
      <c r="F64" s="294"/>
      <c r="G64" s="294"/>
      <c r="H64" s="294">
        <f t="shared" si="0"/>
        <v>63046</v>
      </c>
    </row>
    <row r="65" spans="1:8" ht="22.5">
      <c r="A65" s="245"/>
      <c r="B65" s="248"/>
      <c r="C65" s="470" t="s">
        <v>303</v>
      </c>
      <c r="D65" s="249" t="s">
        <v>392</v>
      </c>
      <c r="E65" s="294">
        <v>150000</v>
      </c>
      <c r="F65" s="294"/>
      <c r="G65" s="294"/>
      <c r="H65" s="294">
        <f t="shared" si="0"/>
        <v>150000</v>
      </c>
    </row>
    <row r="66" spans="1:8" ht="11.25">
      <c r="A66" s="245"/>
      <c r="B66" s="250"/>
      <c r="C66" s="470" t="s">
        <v>278</v>
      </c>
      <c r="D66" s="249" t="s">
        <v>326</v>
      </c>
      <c r="E66" s="294">
        <v>12036</v>
      </c>
      <c r="F66" s="294"/>
      <c r="G66" s="294"/>
      <c r="H66" s="294">
        <f t="shared" si="0"/>
        <v>12036</v>
      </c>
    </row>
    <row r="67" spans="1:8" ht="11.25">
      <c r="A67" s="245"/>
      <c r="B67" s="246"/>
      <c r="C67" s="470" t="s">
        <v>279</v>
      </c>
      <c r="D67" s="223" t="s">
        <v>327</v>
      </c>
      <c r="E67" s="270">
        <v>40942</v>
      </c>
      <c r="F67" s="270"/>
      <c r="G67" s="270"/>
      <c r="H67" s="270">
        <f t="shared" si="0"/>
        <v>40942</v>
      </c>
    </row>
    <row r="68" spans="1:8" ht="11.25">
      <c r="A68" s="245"/>
      <c r="B68" s="246"/>
      <c r="C68" s="470" t="s">
        <v>280</v>
      </c>
      <c r="D68" s="223" t="s">
        <v>328</v>
      </c>
      <c r="E68" s="270">
        <v>5515</v>
      </c>
      <c r="F68" s="270"/>
      <c r="G68" s="270"/>
      <c r="H68" s="270">
        <f t="shared" si="0"/>
        <v>5515</v>
      </c>
    </row>
    <row r="69" spans="1:8" ht="11.25">
      <c r="A69" s="245"/>
      <c r="B69" s="246"/>
      <c r="C69" s="470" t="s">
        <v>269</v>
      </c>
      <c r="D69" s="223" t="s">
        <v>331</v>
      </c>
      <c r="E69" s="270">
        <v>25000</v>
      </c>
      <c r="F69" s="270"/>
      <c r="G69" s="270"/>
      <c r="H69" s="270">
        <f t="shared" si="0"/>
        <v>25000</v>
      </c>
    </row>
    <row r="70" spans="1:8" ht="11.25">
      <c r="A70" s="245"/>
      <c r="B70" s="246"/>
      <c r="C70" s="470" t="s">
        <v>270</v>
      </c>
      <c r="D70" s="223" t="s">
        <v>301</v>
      </c>
      <c r="E70" s="270">
        <v>24737</v>
      </c>
      <c r="F70" s="270"/>
      <c r="G70" s="270"/>
      <c r="H70" s="270">
        <f t="shared" si="0"/>
        <v>24737</v>
      </c>
    </row>
    <row r="71" spans="1:8" ht="22.5">
      <c r="A71" s="245"/>
      <c r="B71" s="246"/>
      <c r="C71" s="470" t="s">
        <v>287</v>
      </c>
      <c r="D71" s="223" t="s">
        <v>337</v>
      </c>
      <c r="E71" s="270">
        <v>600</v>
      </c>
      <c r="F71" s="270"/>
      <c r="G71" s="270"/>
      <c r="H71" s="270">
        <f t="shared" si="0"/>
        <v>600</v>
      </c>
    </row>
    <row r="72" spans="1:8" ht="11.25">
      <c r="A72" s="245"/>
      <c r="B72" s="246"/>
      <c r="C72" s="470" t="s">
        <v>304</v>
      </c>
      <c r="D72" s="223" t="s">
        <v>393</v>
      </c>
      <c r="E72" s="270">
        <v>5000</v>
      </c>
      <c r="F72" s="270"/>
      <c r="G72" s="270"/>
      <c r="H72" s="270">
        <f t="shared" si="0"/>
        <v>5000</v>
      </c>
    </row>
    <row r="73" spans="1:8" ht="11.25">
      <c r="A73" s="245"/>
      <c r="B73" s="246"/>
      <c r="C73" s="470" t="s">
        <v>289</v>
      </c>
      <c r="D73" s="223" t="s">
        <v>339</v>
      </c>
      <c r="E73" s="270">
        <v>5000</v>
      </c>
      <c r="F73" s="270"/>
      <c r="G73" s="270"/>
      <c r="H73" s="270">
        <f t="shared" si="0"/>
        <v>5000</v>
      </c>
    </row>
    <row r="74" spans="1:8" ht="11.25">
      <c r="A74" s="245"/>
      <c r="B74" s="246"/>
      <c r="C74" s="470" t="s">
        <v>291</v>
      </c>
      <c r="D74" s="223" t="s">
        <v>329</v>
      </c>
      <c r="E74" s="270">
        <v>4824</v>
      </c>
      <c r="F74" s="270"/>
      <c r="G74" s="270"/>
      <c r="H74" s="270">
        <f aca="true" t="shared" si="1" ref="H74:H139">E74+F74-G74</f>
        <v>4824</v>
      </c>
    </row>
    <row r="75" spans="1:8" ht="22.5">
      <c r="A75" s="245"/>
      <c r="B75" s="246"/>
      <c r="C75" s="470" t="s">
        <v>296</v>
      </c>
      <c r="D75" s="223" t="s">
        <v>341</v>
      </c>
      <c r="E75" s="270">
        <v>2000</v>
      </c>
      <c r="F75" s="270"/>
      <c r="G75" s="270"/>
      <c r="H75" s="270">
        <f t="shared" si="1"/>
        <v>2000</v>
      </c>
    </row>
    <row r="76" spans="1:8" ht="22.5">
      <c r="A76" s="245"/>
      <c r="B76" s="246"/>
      <c r="C76" s="470" t="s">
        <v>297</v>
      </c>
      <c r="D76" s="223" t="s">
        <v>342</v>
      </c>
      <c r="E76" s="270">
        <v>1500</v>
      </c>
      <c r="F76" s="270"/>
      <c r="G76" s="270"/>
      <c r="H76" s="270">
        <f t="shared" si="1"/>
        <v>1500</v>
      </c>
    </row>
    <row r="77" spans="1:8" ht="11.25">
      <c r="A77" s="251"/>
      <c r="B77" s="252"/>
      <c r="C77" s="471" t="s">
        <v>300</v>
      </c>
      <c r="D77" s="233" t="s">
        <v>302</v>
      </c>
      <c r="E77" s="271">
        <v>0</v>
      </c>
      <c r="F77" s="271"/>
      <c r="G77" s="271"/>
      <c r="H77" s="271">
        <f t="shared" si="1"/>
        <v>0</v>
      </c>
    </row>
    <row r="78" spans="1:8" s="231" customFormat="1" ht="12.75">
      <c r="A78" s="213">
        <v>750</v>
      </c>
      <c r="B78" s="213"/>
      <c r="C78" s="478"/>
      <c r="D78" s="214" t="s">
        <v>36</v>
      </c>
      <c r="E78" s="289">
        <v>4764760</v>
      </c>
      <c r="F78" s="289">
        <f>F79+F84+F93+F125</f>
        <v>399065</v>
      </c>
      <c r="G78" s="289">
        <f>G79+G84+G93+G125</f>
        <v>29116</v>
      </c>
      <c r="H78" s="289">
        <f t="shared" si="1"/>
        <v>5134709</v>
      </c>
    </row>
    <row r="79" spans="1:8" s="221" customFormat="1" ht="10.5">
      <c r="A79" s="215"/>
      <c r="B79" s="216">
        <v>75011</v>
      </c>
      <c r="C79" s="479"/>
      <c r="D79" s="217" t="s">
        <v>37</v>
      </c>
      <c r="E79" s="290">
        <v>156200</v>
      </c>
      <c r="F79" s="290">
        <f>SUM(F80:F83)</f>
        <v>0</v>
      </c>
      <c r="G79" s="290">
        <f>SUM(G80:G83)</f>
        <v>0</v>
      </c>
      <c r="H79" s="290">
        <f t="shared" si="1"/>
        <v>156200</v>
      </c>
    </row>
    <row r="80" spans="1:8" ht="11.25">
      <c r="A80" s="222"/>
      <c r="B80" s="222"/>
      <c r="C80" s="469" t="s">
        <v>277</v>
      </c>
      <c r="D80" s="223" t="s">
        <v>325</v>
      </c>
      <c r="E80" s="270">
        <v>130558</v>
      </c>
      <c r="F80" s="270"/>
      <c r="G80" s="270"/>
      <c r="H80" s="270">
        <f t="shared" si="1"/>
        <v>130558</v>
      </c>
    </row>
    <row r="81" spans="1:8" ht="11.25">
      <c r="A81" s="222"/>
      <c r="B81" s="222"/>
      <c r="C81" s="469" t="s">
        <v>279</v>
      </c>
      <c r="D81" s="223" t="s">
        <v>327</v>
      </c>
      <c r="E81" s="270">
        <v>22443</v>
      </c>
      <c r="F81" s="270"/>
      <c r="G81" s="270"/>
      <c r="H81" s="270">
        <f t="shared" si="1"/>
        <v>22443</v>
      </c>
    </row>
    <row r="82" spans="1:8" ht="11.25">
      <c r="A82" s="222"/>
      <c r="B82" s="222"/>
      <c r="C82" s="469" t="s">
        <v>280</v>
      </c>
      <c r="D82" s="223" t="s">
        <v>328</v>
      </c>
      <c r="E82" s="270">
        <v>3199</v>
      </c>
      <c r="F82" s="270"/>
      <c r="G82" s="270"/>
      <c r="H82" s="270">
        <f t="shared" si="1"/>
        <v>3199</v>
      </c>
    </row>
    <row r="83" spans="1:8" ht="11.25">
      <c r="A83" s="222"/>
      <c r="B83" s="222"/>
      <c r="C83" s="469" t="s">
        <v>291</v>
      </c>
      <c r="D83" s="223" t="s">
        <v>329</v>
      </c>
      <c r="E83" s="270">
        <v>0</v>
      </c>
      <c r="F83" s="270"/>
      <c r="G83" s="270"/>
      <c r="H83" s="270">
        <f t="shared" si="1"/>
        <v>0</v>
      </c>
    </row>
    <row r="84" spans="1:8" s="221" customFormat="1" ht="10.5">
      <c r="A84" s="215"/>
      <c r="B84" s="216" t="s">
        <v>100</v>
      </c>
      <c r="C84" s="479"/>
      <c r="D84" s="217" t="s">
        <v>394</v>
      </c>
      <c r="E84" s="290">
        <v>266400</v>
      </c>
      <c r="F84" s="290">
        <f>SUM(F85:F92)</f>
        <v>0</v>
      </c>
      <c r="G84" s="290">
        <f>SUM(G85:G92)</f>
        <v>0</v>
      </c>
      <c r="H84" s="290">
        <f t="shared" si="1"/>
        <v>266400</v>
      </c>
    </row>
    <row r="85" spans="1:8" ht="11.25">
      <c r="A85" s="222"/>
      <c r="B85" s="222"/>
      <c r="C85" s="469" t="s">
        <v>272</v>
      </c>
      <c r="D85" s="223" t="s">
        <v>380</v>
      </c>
      <c r="E85" s="270">
        <v>258000</v>
      </c>
      <c r="F85" s="270"/>
      <c r="G85" s="270"/>
      <c r="H85" s="270">
        <f t="shared" si="1"/>
        <v>258000</v>
      </c>
    </row>
    <row r="86" spans="1:8" ht="11.25">
      <c r="A86" s="222"/>
      <c r="B86" s="222"/>
      <c r="C86" s="469" t="s">
        <v>282</v>
      </c>
      <c r="D86" s="223" t="s">
        <v>386</v>
      </c>
      <c r="E86" s="270">
        <v>0</v>
      </c>
      <c r="F86" s="270"/>
      <c r="G86" s="270"/>
      <c r="H86" s="270">
        <f t="shared" si="1"/>
        <v>0</v>
      </c>
    </row>
    <row r="87" spans="1:8" ht="11.25">
      <c r="A87" s="222"/>
      <c r="B87" s="222"/>
      <c r="C87" s="469" t="s">
        <v>269</v>
      </c>
      <c r="D87" s="223" t="s">
        <v>331</v>
      </c>
      <c r="E87" s="270">
        <v>2000</v>
      </c>
      <c r="F87" s="270"/>
      <c r="G87" s="270"/>
      <c r="H87" s="270">
        <f t="shared" si="1"/>
        <v>2000</v>
      </c>
    </row>
    <row r="88" spans="1:8" ht="11.25">
      <c r="A88" s="222"/>
      <c r="B88" s="256"/>
      <c r="C88" s="472" t="s">
        <v>332</v>
      </c>
      <c r="D88" s="305" t="s">
        <v>333</v>
      </c>
      <c r="E88" s="270">
        <v>100</v>
      </c>
      <c r="F88" s="270"/>
      <c r="G88" s="270"/>
      <c r="H88" s="270">
        <f t="shared" si="1"/>
        <v>100</v>
      </c>
    </row>
    <row r="89" spans="1:8" ht="11.25">
      <c r="A89" s="222"/>
      <c r="B89" s="222"/>
      <c r="C89" s="469" t="s">
        <v>270</v>
      </c>
      <c r="D89" s="223" t="s">
        <v>301</v>
      </c>
      <c r="E89" s="270">
        <v>3900</v>
      </c>
      <c r="F89" s="270"/>
      <c r="G89" s="270"/>
      <c r="H89" s="270">
        <f t="shared" si="1"/>
        <v>3900</v>
      </c>
    </row>
    <row r="90" spans="1:8" ht="22.5">
      <c r="A90" s="222"/>
      <c r="B90" s="222"/>
      <c r="C90" s="469" t="s">
        <v>287</v>
      </c>
      <c r="D90" s="223" t="s">
        <v>337</v>
      </c>
      <c r="E90" s="270">
        <v>1900</v>
      </c>
      <c r="F90" s="270"/>
      <c r="G90" s="270"/>
      <c r="H90" s="270">
        <f t="shared" si="1"/>
        <v>1900</v>
      </c>
    </row>
    <row r="91" spans="1:8" ht="11.25">
      <c r="A91" s="222"/>
      <c r="B91" s="222"/>
      <c r="C91" s="469" t="s">
        <v>289</v>
      </c>
      <c r="D91" s="223" t="s">
        <v>339</v>
      </c>
      <c r="E91" s="270">
        <v>500</v>
      </c>
      <c r="F91" s="270"/>
      <c r="G91" s="270"/>
      <c r="H91" s="270">
        <f t="shared" si="1"/>
        <v>500</v>
      </c>
    </row>
    <row r="92" spans="1:8" ht="11.25">
      <c r="A92" s="222"/>
      <c r="B92" s="222"/>
      <c r="C92" s="469" t="s">
        <v>305</v>
      </c>
      <c r="D92" s="223" t="s">
        <v>395</v>
      </c>
      <c r="E92" s="270">
        <v>0</v>
      </c>
      <c r="F92" s="270"/>
      <c r="G92" s="270"/>
      <c r="H92" s="270">
        <f t="shared" si="1"/>
        <v>0</v>
      </c>
    </row>
    <row r="93" spans="1:8" s="221" customFormat="1" ht="10.5">
      <c r="A93" s="215"/>
      <c r="B93" s="216" t="s">
        <v>101</v>
      </c>
      <c r="C93" s="479"/>
      <c r="D93" s="217" t="s">
        <v>42</v>
      </c>
      <c r="E93" s="290">
        <f>SUM(E94:E124)</f>
        <v>4322160</v>
      </c>
      <c r="F93" s="290">
        <f>SUM(F94:F124)</f>
        <v>399065</v>
      </c>
      <c r="G93" s="290">
        <f>SUM(G94:G124)</f>
        <v>29116</v>
      </c>
      <c r="H93" s="290">
        <f t="shared" si="1"/>
        <v>4692109</v>
      </c>
    </row>
    <row r="94" spans="1:8" ht="11.25">
      <c r="A94" s="222"/>
      <c r="B94" s="222"/>
      <c r="C94" s="469" t="s">
        <v>275</v>
      </c>
      <c r="D94" s="223" t="s">
        <v>324</v>
      </c>
      <c r="E94" s="270">
        <v>11060</v>
      </c>
      <c r="F94" s="270"/>
      <c r="G94" s="270"/>
      <c r="H94" s="270">
        <f t="shared" si="1"/>
        <v>11060</v>
      </c>
    </row>
    <row r="95" spans="1:8" ht="11.25">
      <c r="A95" s="222"/>
      <c r="B95" s="222"/>
      <c r="C95" s="469" t="s">
        <v>330</v>
      </c>
      <c r="D95" s="223" t="s">
        <v>659</v>
      </c>
      <c r="E95" s="270">
        <v>25000</v>
      </c>
      <c r="F95" s="270"/>
      <c r="G95" s="270">
        <v>3400</v>
      </c>
      <c r="H95" s="270">
        <f t="shared" si="1"/>
        <v>21600</v>
      </c>
    </row>
    <row r="96" spans="1:8" ht="11.25">
      <c r="A96" s="222"/>
      <c r="B96" s="222"/>
      <c r="C96" s="469" t="s">
        <v>277</v>
      </c>
      <c r="D96" s="223" t="s">
        <v>325</v>
      </c>
      <c r="E96" s="270">
        <v>2238132</v>
      </c>
      <c r="F96" s="270">
        <v>175300</v>
      </c>
      <c r="G96" s="270"/>
      <c r="H96" s="270">
        <f t="shared" si="1"/>
        <v>2413432</v>
      </c>
    </row>
    <row r="97" spans="1:8" ht="11.25">
      <c r="A97" s="222"/>
      <c r="B97" s="222"/>
      <c r="C97" s="469" t="s">
        <v>278</v>
      </c>
      <c r="D97" s="223" t="s">
        <v>326</v>
      </c>
      <c r="E97" s="270">
        <v>164000</v>
      </c>
      <c r="F97" s="270"/>
      <c r="G97" s="270"/>
      <c r="H97" s="270">
        <f t="shared" si="1"/>
        <v>164000</v>
      </c>
    </row>
    <row r="98" spans="1:8" ht="11.25">
      <c r="A98" s="222"/>
      <c r="B98" s="222"/>
      <c r="C98" s="469" t="s">
        <v>279</v>
      </c>
      <c r="D98" s="223" t="s">
        <v>327</v>
      </c>
      <c r="E98" s="270">
        <v>408048</v>
      </c>
      <c r="F98" s="270">
        <v>31500</v>
      </c>
      <c r="G98" s="270"/>
      <c r="H98" s="270">
        <f t="shared" si="1"/>
        <v>439548</v>
      </c>
    </row>
    <row r="99" spans="1:8" ht="11.25">
      <c r="A99" s="222"/>
      <c r="B99" s="222"/>
      <c r="C99" s="469" t="s">
        <v>280</v>
      </c>
      <c r="D99" s="223" t="s">
        <v>328</v>
      </c>
      <c r="E99" s="270">
        <v>58026</v>
      </c>
      <c r="F99" s="270">
        <v>3500</v>
      </c>
      <c r="G99" s="270"/>
      <c r="H99" s="270">
        <f t="shared" si="1"/>
        <v>61526</v>
      </c>
    </row>
    <row r="100" spans="1:8" ht="11.25">
      <c r="A100" s="222"/>
      <c r="B100" s="222"/>
      <c r="C100" s="469" t="s">
        <v>281</v>
      </c>
      <c r="D100" s="223" t="s">
        <v>385</v>
      </c>
      <c r="E100" s="270">
        <v>5000</v>
      </c>
      <c r="F100" s="270">
        <v>1000</v>
      </c>
      <c r="G100" s="270"/>
      <c r="H100" s="270">
        <f t="shared" si="1"/>
        <v>6000</v>
      </c>
    </row>
    <row r="101" spans="1:8" ht="11.25">
      <c r="A101" s="222"/>
      <c r="B101" s="222"/>
      <c r="C101" s="469" t="s">
        <v>282</v>
      </c>
      <c r="D101" s="223" t="s">
        <v>386</v>
      </c>
      <c r="E101" s="270">
        <v>20000</v>
      </c>
      <c r="F101" s="270">
        <v>8000</v>
      </c>
      <c r="G101" s="270"/>
      <c r="H101" s="270">
        <f t="shared" si="1"/>
        <v>28000</v>
      </c>
    </row>
    <row r="102" spans="1:8" ht="11.25">
      <c r="A102" s="222"/>
      <c r="B102" s="222"/>
      <c r="C102" s="469" t="s">
        <v>269</v>
      </c>
      <c r="D102" s="223" t="s">
        <v>331</v>
      </c>
      <c r="E102" s="270">
        <v>408709</v>
      </c>
      <c r="F102" s="270">
        <v>67000</v>
      </c>
      <c r="G102" s="270"/>
      <c r="H102" s="270">
        <f t="shared" si="1"/>
        <v>475709</v>
      </c>
    </row>
    <row r="103" spans="1:8" ht="11.25">
      <c r="A103" s="222"/>
      <c r="B103" s="256"/>
      <c r="C103" s="472" t="s">
        <v>332</v>
      </c>
      <c r="D103" s="305" t="s">
        <v>333</v>
      </c>
      <c r="E103" s="270">
        <v>25405</v>
      </c>
      <c r="F103" s="270"/>
      <c r="G103" s="270">
        <v>15000</v>
      </c>
      <c r="H103" s="270">
        <f t="shared" si="1"/>
        <v>10405</v>
      </c>
    </row>
    <row r="104" spans="1:8" ht="11.25">
      <c r="A104" s="222"/>
      <c r="B104" s="222"/>
      <c r="C104" s="469" t="s">
        <v>284</v>
      </c>
      <c r="D104" s="223" t="s">
        <v>334</v>
      </c>
      <c r="E104" s="270">
        <v>107856</v>
      </c>
      <c r="F104" s="270">
        <v>24000</v>
      </c>
      <c r="G104" s="270"/>
      <c r="H104" s="270">
        <f t="shared" si="1"/>
        <v>131856</v>
      </c>
    </row>
    <row r="105" spans="1:8" ht="11.25">
      <c r="A105" s="222"/>
      <c r="B105" s="222"/>
      <c r="C105" s="469" t="s">
        <v>285</v>
      </c>
      <c r="D105" s="223" t="s">
        <v>335</v>
      </c>
      <c r="E105" s="270">
        <v>5000</v>
      </c>
      <c r="F105" s="270"/>
      <c r="G105" s="270"/>
      <c r="H105" s="270">
        <f t="shared" si="1"/>
        <v>5000</v>
      </c>
    </row>
    <row r="106" spans="1:8" ht="11.25">
      <c r="A106" s="222"/>
      <c r="B106" s="222"/>
      <c r="C106" s="469">
        <v>4280</v>
      </c>
      <c r="D106" s="223" t="s">
        <v>283</v>
      </c>
      <c r="E106" s="270">
        <v>3925</v>
      </c>
      <c r="F106" s="270"/>
      <c r="G106" s="270"/>
      <c r="H106" s="270">
        <f t="shared" si="1"/>
        <v>3925</v>
      </c>
    </row>
    <row r="107" spans="1:8" ht="11.25">
      <c r="A107" s="222"/>
      <c r="B107" s="222"/>
      <c r="C107" s="469" t="s">
        <v>270</v>
      </c>
      <c r="D107" s="223" t="s">
        <v>301</v>
      </c>
      <c r="E107" s="270">
        <v>307368</v>
      </c>
      <c r="F107" s="270">
        <v>55765</v>
      </c>
      <c r="G107" s="270"/>
      <c r="H107" s="270">
        <f t="shared" si="1"/>
        <v>363133</v>
      </c>
    </row>
    <row r="108" spans="1:8" ht="11.25">
      <c r="A108" s="222"/>
      <c r="B108" s="222"/>
      <c r="C108" s="469" t="s">
        <v>286</v>
      </c>
      <c r="D108" s="223" t="s">
        <v>336</v>
      </c>
      <c r="E108" s="270">
        <v>5500</v>
      </c>
      <c r="F108" s="270"/>
      <c r="G108" s="270">
        <v>1900</v>
      </c>
      <c r="H108" s="270">
        <f t="shared" si="1"/>
        <v>3600</v>
      </c>
    </row>
    <row r="109" spans="1:8" ht="22.5">
      <c r="A109" s="222"/>
      <c r="B109" s="222"/>
      <c r="C109" s="469" t="s">
        <v>287</v>
      </c>
      <c r="D109" s="223" t="s">
        <v>337</v>
      </c>
      <c r="E109" s="270">
        <v>25000</v>
      </c>
      <c r="F109" s="270"/>
      <c r="G109" s="270">
        <v>5000</v>
      </c>
      <c r="H109" s="270">
        <f t="shared" si="1"/>
        <v>20000</v>
      </c>
    </row>
    <row r="110" spans="1:8" ht="22.5">
      <c r="A110" s="222"/>
      <c r="B110" s="222"/>
      <c r="C110" s="469" t="s">
        <v>288</v>
      </c>
      <c r="D110" s="223" t="s">
        <v>338</v>
      </c>
      <c r="E110" s="270">
        <v>90000</v>
      </c>
      <c r="F110" s="270"/>
      <c r="G110" s="270"/>
      <c r="H110" s="270">
        <f t="shared" si="1"/>
        <v>90000</v>
      </c>
    </row>
    <row r="111" spans="1:8" ht="11.25">
      <c r="A111" s="222"/>
      <c r="B111" s="222"/>
      <c r="C111" s="469">
        <v>4380</v>
      </c>
      <c r="D111" s="223" t="s">
        <v>306</v>
      </c>
      <c r="E111" s="270">
        <v>1000</v>
      </c>
      <c r="F111" s="270"/>
      <c r="G111" s="270"/>
      <c r="H111" s="270">
        <f t="shared" si="1"/>
        <v>1000</v>
      </c>
    </row>
    <row r="112" spans="1:8" ht="11.25">
      <c r="A112" s="222"/>
      <c r="B112" s="222"/>
      <c r="C112" s="469" t="s">
        <v>289</v>
      </c>
      <c r="D112" s="223" t="s">
        <v>339</v>
      </c>
      <c r="E112" s="270">
        <v>15000</v>
      </c>
      <c r="F112" s="270"/>
      <c r="G112" s="270"/>
      <c r="H112" s="270">
        <f t="shared" si="1"/>
        <v>15000</v>
      </c>
    </row>
    <row r="113" spans="1:8" ht="11.25">
      <c r="A113" s="222"/>
      <c r="B113" s="222"/>
      <c r="C113" s="469" t="s">
        <v>305</v>
      </c>
      <c r="D113" s="223" t="s">
        <v>395</v>
      </c>
      <c r="E113" s="270">
        <v>6000</v>
      </c>
      <c r="F113" s="270"/>
      <c r="G113" s="270"/>
      <c r="H113" s="270">
        <f t="shared" si="1"/>
        <v>6000</v>
      </c>
    </row>
    <row r="114" spans="1:8" ht="11.25">
      <c r="A114" s="222"/>
      <c r="B114" s="222"/>
      <c r="C114" s="469" t="s">
        <v>290</v>
      </c>
      <c r="D114" s="223" t="s">
        <v>340</v>
      </c>
      <c r="E114" s="270">
        <v>30000</v>
      </c>
      <c r="F114" s="270"/>
      <c r="G114" s="270"/>
      <c r="H114" s="270">
        <f t="shared" si="1"/>
        <v>30000</v>
      </c>
    </row>
    <row r="115" spans="1:8" ht="11.25">
      <c r="A115" s="222"/>
      <c r="B115" s="222"/>
      <c r="C115" s="469" t="s">
        <v>291</v>
      </c>
      <c r="D115" s="223" t="s">
        <v>329</v>
      </c>
      <c r="E115" s="270">
        <v>70000</v>
      </c>
      <c r="F115" s="270"/>
      <c r="G115" s="270"/>
      <c r="H115" s="270">
        <f t="shared" si="1"/>
        <v>70000</v>
      </c>
    </row>
    <row r="116" spans="1:8" ht="11.25">
      <c r="A116" s="222"/>
      <c r="B116" s="222"/>
      <c r="C116" s="469" t="s">
        <v>307</v>
      </c>
      <c r="D116" s="223" t="s">
        <v>396</v>
      </c>
      <c r="E116" s="270">
        <v>10000</v>
      </c>
      <c r="F116" s="270"/>
      <c r="G116" s="270"/>
      <c r="H116" s="270">
        <f t="shared" si="1"/>
        <v>10000</v>
      </c>
    </row>
    <row r="117" spans="1:8" ht="11.25">
      <c r="A117" s="222"/>
      <c r="B117" s="222"/>
      <c r="C117" s="469" t="s">
        <v>308</v>
      </c>
      <c r="D117" s="223" t="s">
        <v>49</v>
      </c>
      <c r="E117" s="270">
        <v>300</v>
      </c>
      <c r="F117" s="270"/>
      <c r="G117" s="270"/>
      <c r="H117" s="270">
        <f t="shared" si="1"/>
        <v>300</v>
      </c>
    </row>
    <row r="118" spans="1:8" ht="11.25">
      <c r="A118" s="222"/>
      <c r="B118" s="222"/>
      <c r="C118" s="469" t="s">
        <v>309</v>
      </c>
      <c r="D118" s="223" t="s">
        <v>397</v>
      </c>
      <c r="E118" s="270">
        <v>0</v>
      </c>
      <c r="F118" s="270"/>
      <c r="G118" s="270"/>
      <c r="H118" s="270">
        <f t="shared" si="1"/>
        <v>0</v>
      </c>
    </row>
    <row r="119" spans="1:8" ht="11.25">
      <c r="A119" s="222"/>
      <c r="B119" s="222"/>
      <c r="C119" s="469">
        <v>4680</v>
      </c>
      <c r="D119" s="223" t="s">
        <v>310</v>
      </c>
      <c r="E119" s="270">
        <v>0</v>
      </c>
      <c r="F119" s="270"/>
      <c r="G119" s="270"/>
      <c r="H119" s="270">
        <f t="shared" si="1"/>
        <v>0</v>
      </c>
    </row>
    <row r="120" spans="1:8" ht="22.5">
      <c r="A120" s="222"/>
      <c r="B120" s="222"/>
      <c r="C120" s="473">
        <v>4700</v>
      </c>
      <c r="D120" s="223" t="s">
        <v>311</v>
      </c>
      <c r="E120" s="270">
        <v>10000</v>
      </c>
      <c r="F120" s="270"/>
      <c r="G120" s="270"/>
      <c r="H120" s="270">
        <f t="shared" si="1"/>
        <v>10000</v>
      </c>
    </row>
    <row r="121" spans="1:8" ht="11.25" customHeight="1">
      <c r="A121" s="222"/>
      <c r="B121" s="222"/>
      <c r="C121" s="470" t="s">
        <v>296</v>
      </c>
      <c r="D121" s="223" t="s">
        <v>341</v>
      </c>
      <c r="E121" s="270">
        <v>12816</v>
      </c>
      <c r="F121" s="270"/>
      <c r="G121" s="270">
        <v>3816</v>
      </c>
      <c r="H121" s="270">
        <f t="shared" si="1"/>
        <v>9000</v>
      </c>
    </row>
    <row r="122" spans="1:8" ht="22.5">
      <c r="A122" s="222"/>
      <c r="B122" s="222"/>
      <c r="C122" s="470" t="s">
        <v>297</v>
      </c>
      <c r="D122" s="223" t="s">
        <v>342</v>
      </c>
      <c r="E122" s="270">
        <v>40015</v>
      </c>
      <c r="F122" s="270"/>
      <c r="G122" s="270"/>
      <c r="H122" s="270">
        <f t="shared" si="1"/>
        <v>40015</v>
      </c>
    </row>
    <row r="123" spans="1:8" ht="11.25">
      <c r="A123" s="222"/>
      <c r="B123" s="222"/>
      <c r="C123" s="469" t="s">
        <v>298</v>
      </c>
      <c r="D123" s="223" t="s">
        <v>391</v>
      </c>
      <c r="E123" s="270">
        <v>110000</v>
      </c>
      <c r="F123" s="270">
        <v>33000</v>
      </c>
      <c r="G123" s="270"/>
      <c r="H123" s="270">
        <f t="shared" si="1"/>
        <v>143000</v>
      </c>
    </row>
    <row r="124" spans="1:8" ht="11.25">
      <c r="A124" s="222"/>
      <c r="B124" s="222"/>
      <c r="C124" s="469" t="s">
        <v>300</v>
      </c>
      <c r="D124" s="223" t="s">
        <v>302</v>
      </c>
      <c r="E124" s="270">
        <v>109000</v>
      </c>
      <c r="F124" s="270"/>
      <c r="G124" s="270"/>
      <c r="H124" s="270">
        <f t="shared" si="1"/>
        <v>109000</v>
      </c>
    </row>
    <row r="125" spans="1:8" s="221" customFormat="1" ht="10.5">
      <c r="A125" s="215"/>
      <c r="B125" s="216" t="s">
        <v>102</v>
      </c>
      <c r="C125" s="479"/>
      <c r="D125" s="217" t="s">
        <v>50</v>
      </c>
      <c r="E125" s="290">
        <v>45000</v>
      </c>
      <c r="F125" s="290">
        <f>SUM(F126:F135)</f>
        <v>0</v>
      </c>
      <c r="G125" s="290">
        <f>SUM(G126:G135)</f>
        <v>0</v>
      </c>
      <c r="H125" s="290">
        <f t="shared" si="1"/>
        <v>45000</v>
      </c>
    </row>
    <row r="126" spans="1:8" ht="11.25">
      <c r="A126" s="222"/>
      <c r="B126" s="222"/>
      <c r="C126" s="469" t="s">
        <v>277</v>
      </c>
      <c r="D126" s="223" t="s">
        <v>325</v>
      </c>
      <c r="E126" s="270">
        <v>0</v>
      </c>
      <c r="F126" s="270"/>
      <c r="G126" s="270"/>
      <c r="H126" s="270">
        <f t="shared" si="1"/>
        <v>0</v>
      </c>
    </row>
    <row r="127" spans="1:8" ht="11.25">
      <c r="A127" s="222"/>
      <c r="B127" s="222"/>
      <c r="C127" s="469" t="s">
        <v>279</v>
      </c>
      <c r="D127" s="223" t="s">
        <v>327</v>
      </c>
      <c r="E127" s="270">
        <v>0</v>
      </c>
      <c r="F127" s="270"/>
      <c r="G127" s="270"/>
      <c r="H127" s="270">
        <f t="shared" si="1"/>
        <v>0</v>
      </c>
    </row>
    <row r="128" spans="1:8" ht="11.25">
      <c r="A128" s="222"/>
      <c r="B128" s="222"/>
      <c r="C128" s="469" t="s">
        <v>280</v>
      </c>
      <c r="D128" s="223" t="s">
        <v>328</v>
      </c>
      <c r="E128" s="270">
        <v>0</v>
      </c>
      <c r="F128" s="270"/>
      <c r="G128" s="270"/>
      <c r="H128" s="270">
        <f t="shared" si="1"/>
        <v>0</v>
      </c>
    </row>
    <row r="129" spans="1:8" ht="11.25">
      <c r="A129" s="222"/>
      <c r="B129" s="222"/>
      <c r="C129" s="469" t="s">
        <v>282</v>
      </c>
      <c r="D129" s="223" t="s">
        <v>386</v>
      </c>
      <c r="E129" s="270">
        <v>31871</v>
      </c>
      <c r="F129" s="270"/>
      <c r="G129" s="270"/>
      <c r="H129" s="270">
        <f t="shared" si="1"/>
        <v>31871</v>
      </c>
    </row>
    <row r="130" spans="1:8" ht="11.25">
      <c r="A130" s="222"/>
      <c r="B130" s="222"/>
      <c r="C130" s="469" t="s">
        <v>269</v>
      </c>
      <c r="D130" s="223" t="s">
        <v>331</v>
      </c>
      <c r="E130" s="270">
        <v>1678</v>
      </c>
      <c r="F130" s="270"/>
      <c r="G130" s="270"/>
      <c r="H130" s="270">
        <f t="shared" si="1"/>
        <v>1678</v>
      </c>
    </row>
    <row r="131" spans="1:8" ht="11.25">
      <c r="A131" s="222"/>
      <c r="B131" s="222"/>
      <c r="C131" s="469" t="s">
        <v>312</v>
      </c>
      <c r="D131" s="223" t="s">
        <v>283</v>
      </c>
      <c r="E131" s="270">
        <v>8820</v>
      </c>
      <c r="F131" s="270"/>
      <c r="G131" s="270"/>
      <c r="H131" s="270">
        <f t="shared" si="1"/>
        <v>8820</v>
      </c>
    </row>
    <row r="132" spans="1:8" ht="11.25">
      <c r="A132" s="222"/>
      <c r="B132" s="222"/>
      <c r="C132" s="469" t="s">
        <v>270</v>
      </c>
      <c r="D132" s="223" t="s">
        <v>301</v>
      </c>
      <c r="E132" s="270">
        <v>60</v>
      </c>
      <c r="F132" s="270"/>
      <c r="G132" s="270"/>
      <c r="H132" s="270">
        <f t="shared" si="1"/>
        <v>60</v>
      </c>
    </row>
    <row r="133" spans="1:8" ht="11.25">
      <c r="A133" s="222"/>
      <c r="B133" s="222"/>
      <c r="C133" s="469" t="s">
        <v>289</v>
      </c>
      <c r="D133" s="223" t="s">
        <v>339</v>
      </c>
      <c r="E133" s="270">
        <v>0</v>
      </c>
      <c r="F133" s="270"/>
      <c r="G133" s="270"/>
      <c r="H133" s="270">
        <f t="shared" si="1"/>
        <v>0</v>
      </c>
    </row>
    <row r="134" spans="1:8" ht="11.25" customHeight="1">
      <c r="A134" s="222"/>
      <c r="B134" s="222"/>
      <c r="C134" s="470" t="s">
        <v>296</v>
      </c>
      <c r="D134" s="223" t="s">
        <v>341</v>
      </c>
      <c r="E134" s="270">
        <v>1281</v>
      </c>
      <c r="F134" s="270"/>
      <c r="G134" s="270"/>
      <c r="H134" s="270">
        <f t="shared" si="1"/>
        <v>1281</v>
      </c>
    </row>
    <row r="135" spans="1:8" ht="22.5">
      <c r="A135" s="222"/>
      <c r="B135" s="222"/>
      <c r="C135" s="470" t="s">
        <v>297</v>
      </c>
      <c r="D135" s="223" t="s">
        <v>342</v>
      </c>
      <c r="E135" s="270">
        <v>1290</v>
      </c>
      <c r="F135" s="270"/>
      <c r="G135" s="270"/>
      <c r="H135" s="270">
        <f t="shared" si="1"/>
        <v>1290</v>
      </c>
    </row>
    <row r="136" spans="1:8" s="231" customFormat="1" ht="38.25" hidden="1">
      <c r="A136" s="235">
        <v>751</v>
      </c>
      <c r="B136" s="235"/>
      <c r="C136" s="485"/>
      <c r="D136" s="236" t="s">
        <v>398</v>
      </c>
      <c r="E136" s="295">
        <v>0</v>
      </c>
      <c r="F136" s="295"/>
      <c r="G136" s="295"/>
      <c r="H136" s="295">
        <f t="shared" si="1"/>
        <v>0</v>
      </c>
    </row>
    <row r="137" spans="1:8" s="221" customFormat="1" ht="42" hidden="1">
      <c r="A137" s="215"/>
      <c r="B137" s="216" t="s">
        <v>313</v>
      </c>
      <c r="C137" s="479"/>
      <c r="D137" s="217" t="s">
        <v>399</v>
      </c>
      <c r="E137" s="290">
        <v>0</v>
      </c>
      <c r="F137" s="290"/>
      <c r="G137" s="290"/>
      <c r="H137" s="290">
        <f t="shared" si="1"/>
        <v>0</v>
      </c>
    </row>
    <row r="138" spans="1:8" ht="11.25" hidden="1">
      <c r="A138" s="222"/>
      <c r="B138" s="222"/>
      <c r="C138" s="469" t="s">
        <v>279</v>
      </c>
      <c r="D138" s="223" t="s">
        <v>327</v>
      </c>
      <c r="E138" s="270">
        <v>0</v>
      </c>
      <c r="F138" s="270"/>
      <c r="G138" s="270"/>
      <c r="H138" s="270">
        <f t="shared" si="1"/>
        <v>0</v>
      </c>
    </row>
    <row r="139" spans="1:8" ht="11.25" hidden="1">
      <c r="A139" s="222"/>
      <c r="B139" s="222"/>
      <c r="C139" s="469" t="s">
        <v>280</v>
      </c>
      <c r="D139" s="223" t="s">
        <v>328</v>
      </c>
      <c r="E139" s="270">
        <v>0</v>
      </c>
      <c r="F139" s="270"/>
      <c r="G139" s="270"/>
      <c r="H139" s="270">
        <f t="shared" si="1"/>
        <v>0</v>
      </c>
    </row>
    <row r="140" spans="1:8" ht="11.25" hidden="1">
      <c r="A140" s="222"/>
      <c r="B140" s="222"/>
      <c r="C140" s="469" t="s">
        <v>282</v>
      </c>
      <c r="D140" s="223" t="s">
        <v>386</v>
      </c>
      <c r="E140" s="270">
        <v>0</v>
      </c>
      <c r="F140" s="270"/>
      <c r="G140" s="270"/>
      <c r="H140" s="270">
        <f aca="true" t="shared" si="2" ref="H140:H206">E140+F140-G140</f>
        <v>0</v>
      </c>
    </row>
    <row r="141" spans="1:8" ht="11.25" hidden="1">
      <c r="A141" s="222"/>
      <c r="B141" s="222"/>
      <c r="C141" s="469" t="s">
        <v>269</v>
      </c>
      <c r="D141" s="223" t="s">
        <v>331</v>
      </c>
      <c r="E141" s="270">
        <v>0</v>
      </c>
      <c r="F141" s="270"/>
      <c r="G141" s="270"/>
      <c r="H141" s="270">
        <f t="shared" si="2"/>
        <v>0</v>
      </c>
    </row>
    <row r="142" spans="1:8" ht="11.25" hidden="1">
      <c r="A142" s="222"/>
      <c r="B142" s="222"/>
      <c r="C142" s="469" t="s">
        <v>270</v>
      </c>
      <c r="D142" s="223" t="s">
        <v>301</v>
      </c>
      <c r="E142" s="270">
        <v>0</v>
      </c>
      <c r="F142" s="270"/>
      <c r="G142" s="270"/>
      <c r="H142" s="270">
        <f t="shared" si="2"/>
        <v>0</v>
      </c>
    </row>
    <row r="143" spans="1:8" ht="11.25" hidden="1">
      <c r="A143" s="229"/>
      <c r="B143" s="229"/>
      <c r="C143" s="481" t="s">
        <v>289</v>
      </c>
      <c r="D143" s="230" t="s">
        <v>339</v>
      </c>
      <c r="E143" s="292">
        <v>0</v>
      </c>
      <c r="F143" s="292"/>
      <c r="G143" s="292"/>
      <c r="H143" s="292">
        <f t="shared" si="2"/>
        <v>0</v>
      </c>
    </row>
    <row r="144" spans="1:8" s="231" customFormat="1" ht="25.5">
      <c r="A144" s="213">
        <v>754</v>
      </c>
      <c r="B144" s="213"/>
      <c r="C144" s="478"/>
      <c r="D144" s="214" t="s">
        <v>51</v>
      </c>
      <c r="E144" s="289">
        <v>2917585</v>
      </c>
      <c r="F144" s="289">
        <f>F145+F147+F178+F182</f>
        <v>0</v>
      </c>
      <c r="G144" s="289">
        <f>G145+G147+G178+G182</f>
        <v>0</v>
      </c>
      <c r="H144" s="289">
        <f t="shared" si="2"/>
        <v>2917585</v>
      </c>
    </row>
    <row r="145" spans="1:8" s="221" customFormat="1" ht="10.5">
      <c r="A145" s="215"/>
      <c r="B145" s="216" t="s">
        <v>104</v>
      </c>
      <c r="C145" s="479"/>
      <c r="D145" s="217" t="s">
        <v>400</v>
      </c>
      <c r="E145" s="290">
        <v>80000</v>
      </c>
      <c r="F145" s="290">
        <f>F146</f>
        <v>0</v>
      </c>
      <c r="G145" s="290">
        <f>G146</f>
        <v>0</v>
      </c>
      <c r="H145" s="290">
        <f t="shared" si="2"/>
        <v>80000</v>
      </c>
    </row>
    <row r="146" spans="1:8" ht="26.25" customHeight="1">
      <c r="A146" s="222"/>
      <c r="B146" s="222"/>
      <c r="C146" s="469">
        <v>6170</v>
      </c>
      <c r="D146" s="268" t="s">
        <v>314</v>
      </c>
      <c r="E146" s="270">
        <v>80000</v>
      </c>
      <c r="F146" s="270"/>
      <c r="G146" s="270"/>
      <c r="H146" s="270">
        <f t="shared" si="2"/>
        <v>80000</v>
      </c>
    </row>
    <row r="147" spans="1:8" s="221" customFormat="1" ht="10.5">
      <c r="A147" s="215"/>
      <c r="B147" s="216" t="s">
        <v>103</v>
      </c>
      <c r="C147" s="479"/>
      <c r="D147" s="217" t="s">
        <v>54</v>
      </c>
      <c r="E147" s="290">
        <v>2832085</v>
      </c>
      <c r="F147" s="290">
        <f>SUM(F148:F177)</f>
        <v>0</v>
      </c>
      <c r="G147" s="290">
        <f>SUM(G148:G177)</f>
        <v>0</v>
      </c>
      <c r="H147" s="290">
        <f t="shared" si="2"/>
        <v>2832085</v>
      </c>
    </row>
    <row r="148" spans="1:8" ht="11.25">
      <c r="A148" s="222"/>
      <c r="B148" s="222"/>
      <c r="C148" s="469" t="s">
        <v>275</v>
      </c>
      <c r="D148" s="223" t="s">
        <v>324</v>
      </c>
      <c r="E148" s="270">
        <v>100</v>
      </c>
      <c r="F148" s="270"/>
      <c r="G148" s="270"/>
      <c r="H148" s="270">
        <f t="shared" si="2"/>
        <v>100</v>
      </c>
    </row>
    <row r="149" spans="1:8" ht="12" customHeight="1">
      <c r="A149" s="222"/>
      <c r="B149" s="222"/>
      <c r="C149" s="469" t="s">
        <v>315</v>
      </c>
      <c r="D149" s="223" t="s">
        <v>401</v>
      </c>
      <c r="E149" s="270">
        <v>114236</v>
      </c>
      <c r="F149" s="270"/>
      <c r="G149" s="270"/>
      <c r="H149" s="270">
        <f t="shared" si="2"/>
        <v>114236</v>
      </c>
    </row>
    <row r="150" spans="1:8" ht="11.25">
      <c r="A150" s="222"/>
      <c r="B150" s="222"/>
      <c r="C150" s="469" t="s">
        <v>277</v>
      </c>
      <c r="D150" s="223" t="s">
        <v>325</v>
      </c>
      <c r="E150" s="270">
        <v>22023</v>
      </c>
      <c r="F150" s="270"/>
      <c r="G150" s="270"/>
      <c r="H150" s="270">
        <f t="shared" si="2"/>
        <v>22023</v>
      </c>
    </row>
    <row r="151" spans="1:8" ht="22.5">
      <c r="A151" s="222"/>
      <c r="B151" s="222"/>
      <c r="C151" s="469">
        <v>4020</v>
      </c>
      <c r="D151" s="223" t="s">
        <v>465</v>
      </c>
      <c r="E151" s="270">
        <v>26400</v>
      </c>
      <c r="F151" s="270"/>
      <c r="G151" s="270"/>
      <c r="H151" s="270">
        <f t="shared" si="2"/>
        <v>26400</v>
      </c>
    </row>
    <row r="152" spans="1:8" ht="11.25">
      <c r="A152" s="222"/>
      <c r="B152" s="222"/>
      <c r="C152" s="469" t="s">
        <v>278</v>
      </c>
      <c r="D152" s="223" t="s">
        <v>326</v>
      </c>
      <c r="E152" s="270">
        <v>1204</v>
      </c>
      <c r="F152" s="270"/>
      <c r="G152" s="270"/>
      <c r="H152" s="270">
        <f t="shared" si="2"/>
        <v>1204</v>
      </c>
    </row>
    <row r="153" spans="1:8" ht="22.5">
      <c r="A153" s="222"/>
      <c r="B153" s="222"/>
      <c r="C153" s="469" t="s">
        <v>316</v>
      </c>
      <c r="D153" s="223" t="s">
        <v>402</v>
      </c>
      <c r="E153" s="270">
        <v>1879462</v>
      </c>
      <c r="F153" s="270"/>
      <c r="G153" s="270"/>
      <c r="H153" s="270">
        <f t="shared" si="2"/>
        <v>1879462</v>
      </c>
    </row>
    <row r="154" spans="1:8" ht="11.25" customHeight="1">
      <c r="A154" s="222"/>
      <c r="B154" s="222"/>
      <c r="C154" s="469" t="s">
        <v>317</v>
      </c>
      <c r="D154" s="223" t="s">
        <v>403</v>
      </c>
      <c r="E154" s="270">
        <v>136568</v>
      </c>
      <c r="F154" s="270"/>
      <c r="G154" s="270"/>
      <c r="H154" s="270">
        <f t="shared" si="2"/>
        <v>136568</v>
      </c>
    </row>
    <row r="155" spans="1:8" ht="22.5">
      <c r="A155" s="222"/>
      <c r="B155" s="222"/>
      <c r="C155" s="469" t="s">
        <v>318</v>
      </c>
      <c r="D155" s="223" t="s">
        <v>404</v>
      </c>
      <c r="E155" s="270">
        <v>156560</v>
      </c>
      <c r="F155" s="270"/>
      <c r="G155" s="270"/>
      <c r="H155" s="270">
        <f t="shared" si="2"/>
        <v>156560</v>
      </c>
    </row>
    <row r="156" spans="1:8" ht="22.5">
      <c r="A156" s="222"/>
      <c r="B156" s="222"/>
      <c r="C156" s="469" t="s">
        <v>319</v>
      </c>
      <c r="D156" s="223" t="s">
        <v>405</v>
      </c>
      <c r="E156" s="270">
        <v>62839</v>
      </c>
      <c r="F156" s="270"/>
      <c r="G156" s="270"/>
      <c r="H156" s="270">
        <f t="shared" si="2"/>
        <v>62839</v>
      </c>
    </row>
    <row r="157" spans="1:8" ht="11.25">
      <c r="A157" s="222"/>
      <c r="B157" s="222"/>
      <c r="C157" s="469" t="s">
        <v>279</v>
      </c>
      <c r="D157" s="223" t="s">
        <v>327</v>
      </c>
      <c r="E157" s="270">
        <v>7518</v>
      </c>
      <c r="F157" s="270"/>
      <c r="G157" s="270"/>
      <c r="H157" s="270">
        <f t="shared" si="2"/>
        <v>7518</v>
      </c>
    </row>
    <row r="158" spans="1:8" ht="11.25">
      <c r="A158" s="222"/>
      <c r="B158" s="222"/>
      <c r="C158" s="469" t="s">
        <v>280</v>
      </c>
      <c r="D158" s="223" t="s">
        <v>328</v>
      </c>
      <c r="E158" s="270">
        <v>1147</v>
      </c>
      <c r="F158" s="270"/>
      <c r="G158" s="270"/>
      <c r="H158" s="270">
        <f t="shared" si="2"/>
        <v>1147</v>
      </c>
    </row>
    <row r="159" spans="1:8" ht="22.5">
      <c r="A159" s="222"/>
      <c r="B159" s="222"/>
      <c r="C159" s="469" t="s">
        <v>320</v>
      </c>
      <c r="D159" s="223" t="s">
        <v>406</v>
      </c>
      <c r="E159" s="270">
        <v>82000</v>
      </c>
      <c r="F159" s="270"/>
      <c r="G159" s="270"/>
      <c r="H159" s="270">
        <f t="shared" si="2"/>
        <v>82000</v>
      </c>
    </row>
    <row r="160" spans="1:8" ht="11.25">
      <c r="A160" s="222"/>
      <c r="B160" s="222"/>
      <c r="C160" s="469" t="s">
        <v>269</v>
      </c>
      <c r="D160" s="223" t="s">
        <v>331</v>
      </c>
      <c r="E160" s="270">
        <v>68585</v>
      </c>
      <c r="F160" s="270"/>
      <c r="G160" s="270"/>
      <c r="H160" s="270">
        <f t="shared" si="2"/>
        <v>68585</v>
      </c>
    </row>
    <row r="161" spans="1:8" ht="11.25">
      <c r="A161" s="222"/>
      <c r="B161" s="222"/>
      <c r="C161" s="469" t="s">
        <v>284</v>
      </c>
      <c r="D161" s="223" t="s">
        <v>334</v>
      </c>
      <c r="E161" s="270">
        <v>49300</v>
      </c>
      <c r="F161" s="270"/>
      <c r="G161" s="270"/>
      <c r="H161" s="270">
        <f t="shared" si="2"/>
        <v>49300</v>
      </c>
    </row>
    <row r="162" spans="1:8" ht="11.25">
      <c r="A162" s="222"/>
      <c r="B162" s="222"/>
      <c r="C162" s="469" t="s">
        <v>285</v>
      </c>
      <c r="D162" s="223" t="s">
        <v>335</v>
      </c>
      <c r="E162" s="270">
        <v>25500</v>
      </c>
      <c r="F162" s="270"/>
      <c r="G162" s="270"/>
      <c r="H162" s="270">
        <f t="shared" si="2"/>
        <v>25500</v>
      </c>
    </row>
    <row r="163" spans="1:8" ht="11.25">
      <c r="A163" s="222"/>
      <c r="B163" s="222"/>
      <c r="C163" s="469" t="s">
        <v>312</v>
      </c>
      <c r="D163" s="223" t="s">
        <v>283</v>
      </c>
      <c r="E163" s="270">
        <v>9210</v>
      </c>
      <c r="F163" s="270"/>
      <c r="G163" s="270"/>
      <c r="H163" s="270">
        <f t="shared" si="2"/>
        <v>9210</v>
      </c>
    </row>
    <row r="164" spans="1:8" ht="11.25">
      <c r="A164" s="222"/>
      <c r="B164" s="222"/>
      <c r="C164" s="469" t="s">
        <v>270</v>
      </c>
      <c r="D164" s="223" t="s">
        <v>301</v>
      </c>
      <c r="E164" s="270">
        <v>38880</v>
      </c>
      <c r="F164" s="270"/>
      <c r="G164" s="270"/>
      <c r="H164" s="270">
        <f t="shared" si="2"/>
        <v>38880</v>
      </c>
    </row>
    <row r="165" spans="1:8" ht="11.25">
      <c r="A165" s="222"/>
      <c r="B165" s="222"/>
      <c r="C165" s="469" t="s">
        <v>286</v>
      </c>
      <c r="D165" s="223" t="s">
        <v>336</v>
      </c>
      <c r="E165" s="270">
        <v>779</v>
      </c>
      <c r="F165" s="270"/>
      <c r="G165" s="270"/>
      <c r="H165" s="270">
        <f t="shared" si="2"/>
        <v>779</v>
      </c>
    </row>
    <row r="166" spans="1:8" ht="22.5">
      <c r="A166" s="222"/>
      <c r="B166" s="222"/>
      <c r="C166" s="472" t="s">
        <v>287</v>
      </c>
      <c r="D166" s="223" t="s">
        <v>337</v>
      </c>
      <c r="E166" s="270">
        <v>2000</v>
      </c>
      <c r="F166" s="270"/>
      <c r="G166" s="270"/>
      <c r="H166" s="270">
        <f t="shared" si="2"/>
        <v>2000</v>
      </c>
    </row>
    <row r="167" spans="1:8" ht="22.5">
      <c r="A167" s="222"/>
      <c r="B167" s="222"/>
      <c r="C167" s="472" t="s">
        <v>288</v>
      </c>
      <c r="D167" s="223" t="s">
        <v>338</v>
      </c>
      <c r="E167" s="270">
        <v>7620</v>
      </c>
      <c r="F167" s="270"/>
      <c r="G167" s="270"/>
      <c r="H167" s="270">
        <f t="shared" si="2"/>
        <v>7620</v>
      </c>
    </row>
    <row r="168" spans="1:8" ht="11.25">
      <c r="A168" s="222"/>
      <c r="B168" s="222"/>
      <c r="C168" s="469" t="s">
        <v>289</v>
      </c>
      <c r="D168" s="223" t="s">
        <v>339</v>
      </c>
      <c r="E168" s="270">
        <v>2558</v>
      </c>
      <c r="F168" s="270"/>
      <c r="G168" s="270"/>
      <c r="H168" s="270">
        <f t="shared" si="2"/>
        <v>2558</v>
      </c>
    </row>
    <row r="169" spans="1:8" ht="11.25">
      <c r="A169" s="222"/>
      <c r="B169" s="222"/>
      <c r="C169" s="469" t="s">
        <v>290</v>
      </c>
      <c r="D169" s="223" t="s">
        <v>340</v>
      </c>
      <c r="E169" s="270">
        <v>614</v>
      </c>
      <c r="F169" s="270"/>
      <c r="G169" s="270"/>
      <c r="H169" s="270">
        <f t="shared" si="2"/>
        <v>614</v>
      </c>
    </row>
    <row r="170" spans="1:8" ht="11.25">
      <c r="A170" s="222"/>
      <c r="B170" s="222"/>
      <c r="C170" s="469" t="s">
        <v>291</v>
      </c>
      <c r="D170" s="223" t="s">
        <v>329</v>
      </c>
      <c r="E170" s="270">
        <v>1988</v>
      </c>
      <c r="F170" s="270"/>
      <c r="G170" s="270"/>
      <c r="H170" s="270">
        <f t="shared" si="2"/>
        <v>1988</v>
      </c>
    </row>
    <row r="171" spans="1:8" ht="11.25">
      <c r="A171" s="222"/>
      <c r="B171" s="222"/>
      <c r="C171" s="473" t="s">
        <v>292</v>
      </c>
      <c r="D171" s="223" t="s">
        <v>387</v>
      </c>
      <c r="E171" s="270">
        <v>11805</v>
      </c>
      <c r="F171" s="270"/>
      <c r="G171" s="270"/>
      <c r="H171" s="270">
        <f t="shared" si="2"/>
        <v>11805</v>
      </c>
    </row>
    <row r="172" spans="1:8" ht="11.25">
      <c r="A172" s="222"/>
      <c r="B172" s="222"/>
      <c r="C172" s="469" t="s">
        <v>321</v>
      </c>
      <c r="D172" s="223" t="s">
        <v>407</v>
      </c>
      <c r="E172" s="270">
        <v>239</v>
      </c>
      <c r="F172" s="270"/>
      <c r="G172" s="270"/>
      <c r="H172" s="270">
        <f t="shared" si="2"/>
        <v>239</v>
      </c>
    </row>
    <row r="173" spans="1:8" ht="11.25">
      <c r="A173" s="222"/>
      <c r="B173" s="222"/>
      <c r="C173" s="469">
        <v>4550</v>
      </c>
      <c r="D173" s="223"/>
      <c r="E173" s="270">
        <v>250</v>
      </c>
      <c r="F173" s="270"/>
      <c r="G173" s="270"/>
      <c r="H173" s="270">
        <f t="shared" si="2"/>
        <v>250</v>
      </c>
    </row>
    <row r="174" spans="1:8" ht="12" customHeight="1">
      <c r="A174" s="222"/>
      <c r="B174" s="222"/>
      <c r="C174" s="470" t="s">
        <v>296</v>
      </c>
      <c r="D174" s="223" t="s">
        <v>341</v>
      </c>
      <c r="E174" s="270">
        <v>700</v>
      </c>
      <c r="F174" s="270"/>
      <c r="G174" s="270"/>
      <c r="H174" s="270">
        <f t="shared" si="2"/>
        <v>700</v>
      </c>
    </row>
    <row r="175" spans="1:8" ht="22.5">
      <c r="A175" s="222"/>
      <c r="B175" s="222"/>
      <c r="C175" s="470" t="s">
        <v>297</v>
      </c>
      <c r="D175" s="223" t="s">
        <v>342</v>
      </c>
      <c r="E175" s="270">
        <v>3000</v>
      </c>
      <c r="F175" s="270"/>
      <c r="G175" s="270"/>
      <c r="H175" s="270">
        <f t="shared" si="2"/>
        <v>3000</v>
      </c>
    </row>
    <row r="176" spans="1:8" ht="11.25">
      <c r="A176" s="222"/>
      <c r="B176" s="222"/>
      <c r="C176" s="469">
        <v>6050</v>
      </c>
      <c r="D176" s="223" t="s">
        <v>391</v>
      </c>
      <c r="E176" s="270">
        <v>115000</v>
      </c>
      <c r="F176" s="270"/>
      <c r="G176" s="270"/>
      <c r="H176" s="270">
        <f>E176+F176-G176</f>
        <v>115000</v>
      </c>
    </row>
    <row r="177" spans="1:8" ht="11.25">
      <c r="A177" s="222"/>
      <c r="B177" s="222"/>
      <c r="C177" s="469" t="s">
        <v>300</v>
      </c>
      <c r="D177" s="223" t="s">
        <v>302</v>
      </c>
      <c r="E177" s="270">
        <v>4000</v>
      </c>
      <c r="F177" s="270"/>
      <c r="G177" s="270"/>
      <c r="H177" s="270">
        <f t="shared" si="2"/>
        <v>4000</v>
      </c>
    </row>
    <row r="178" spans="1:8" ht="11.25">
      <c r="A178" s="222"/>
      <c r="B178" s="264">
        <v>75421</v>
      </c>
      <c r="C178" s="479"/>
      <c r="D178" s="217" t="s">
        <v>470</v>
      </c>
      <c r="E178" s="298">
        <v>5000</v>
      </c>
      <c r="F178" s="298">
        <f>SUM(F179:F181)</f>
        <v>0</v>
      </c>
      <c r="G178" s="298">
        <f>SUM(G179:G181)</f>
        <v>0</v>
      </c>
      <c r="H178" s="298">
        <f t="shared" si="2"/>
        <v>5000</v>
      </c>
    </row>
    <row r="179" spans="1:8" ht="11.25">
      <c r="A179" s="222"/>
      <c r="B179" s="222"/>
      <c r="C179" s="469" t="s">
        <v>269</v>
      </c>
      <c r="D179" s="223" t="s">
        <v>331</v>
      </c>
      <c r="E179" s="270">
        <v>2000</v>
      </c>
      <c r="F179" s="270"/>
      <c r="G179" s="270"/>
      <c r="H179" s="270">
        <f t="shared" si="2"/>
        <v>2000</v>
      </c>
    </row>
    <row r="180" spans="1:8" ht="11.25">
      <c r="A180" s="222"/>
      <c r="B180" s="222"/>
      <c r="C180" s="469" t="s">
        <v>270</v>
      </c>
      <c r="D180" s="223" t="s">
        <v>301</v>
      </c>
      <c r="E180" s="270">
        <v>1500</v>
      </c>
      <c r="F180" s="270"/>
      <c r="G180" s="270"/>
      <c r="H180" s="270">
        <f t="shared" si="2"/>
        <v>1500</v>
      </c>
    </row>
    <row r="181" spans="1:8" ht="22.5">
      <c r="A181" s="222"/>
      <c r="B181" s="222"/>
      <c r="C181" s="472" t="s">
        <v>287</v>
      </c>
      <c r="D181" s="223" t="s">
        <v>337</v>
      </c>
      <c r="E181" s="270">
        <v>1500</v>
      </c>
      <c r="F181" s="270"/>
      <c r="G181" s="270"/>
      <c r="H181" s="270">
        <f t="shared" si="2"/>
        <v>1500</v>
      </c>
    </row>
    <row r="182" spans="1:8" s="221" customFormat="1" ht="10.5">
      <c r="A182" s="215"/>
      <c r="B182" s="216" t="s">
        <v>105</v>
      </c>
      <c r="C182" s="479"/>
      <c r="D182" s="217" t="s">
        <v>72</v>
      </c>
      <c r="E182" s="290">
        <v>500</v>
      </c>
      <c r="F182" s="290">
        <f>F183</f>
        <v>0</v>
      </c>
      <c r="G182" s="290">
        <f>G183</f>
        <v>0</v>
      </c>
      <c r="H182" s="290">
        <f t="shared" si="2"/>
        <v>500</v>
      </c>
    </row>
    <row r="183" spans="1:8" ht="11.25">
      <c r="A183" s="232"/>
      <c r="B183" s="232"/>
      <c r="C183" s="482" t="s">
        <v>289</v>
      </c>
      <c r="D183" s="233" t="s">
        <v>339</v>
      </c>
      <c r="E183" s="271">
        <v>500</v>
      </c>
      <c r="F183" s="271"/>
      <c r="G183" s="271"/>
      <c r="H183" s="271">
        <f t="shared" si="2"/>
        <v>500</v>
      </c>
    </row>
    <row r="184" spans="1:8" s="231" customFormat="1" ht="12.75">
      <c r="A184" s="213">
        <v>757</v>
      </c>
      <c r="B184" s="213"/>
      <c r="C184" s="478"/>
      <c r="D184" s="214" t="s">
        <v>408</v>
      </c>
      <c r="E184" s="289">
        <v>284299</v>
      </c>
      <c r="F184" s="289">
        <f>F185</f>
        <v>100000</v>
      </c>
      <c r="G184" s="289">
        <f>G185</f>
        <v>0</v>
      </c>
      <c r="H184" s="289">
        <f t="shared" si="2"/>
        <v>384299</v>
      </c>
    </row>
    <row r="185" spans="1:8" s="221" customFormat="1" ht="21">
      <c r="A185" s="215"/>
      <c r="B185" s="216" t="s">
        <v>106</v>
      </c>
      <c r="C185" s="479"/>
      <c r="D185" s="217" t="s">
        <v>409</v>
      </c>
      <c r="E185" s="290">
        <v>284299</v>
      </c>
      <c r="F185" s="290">
        <f>F186</f>
        <v>100000</v>
      </c>
      <c r="G185" s="290">
        <f>G186</f>
        <v>0</v>
      </c>
      <c r="H185" s="290">
        <f t="shared" si="2"/>
        <v>384299</v>
      </c>
    </row>
    <row r="186" spans="1:8" ht="22.5">
      <c r="A186" s="232"/>
      <c r="B186" s="232"/>
      <c r="C186" s="482" t="s">
        <v>322</v>
      </c>
      <c r="D186" s="233" t="s">
        <v>410</v>
      </c>
      <c r="E186" s="271">
        <v>284299</v>
      </c>
      <c r="F186" s="271">
        <v>100000</v>
      </c>
      <c r="G186" s="271"/>
      <c r="H186" s="271">
        <f t="shared" si="2"/>
        <v>384299</v>
      </c>
    </row>
    <row r="187" spans="1:8" s="231" customFormat="1" ht="12.75">
      <c r="A187" s="213">
        <v>758</v>
      </c>
      <c r="B187" s="213"/>
      <c r="C187" s="478"/>
      <c r="D187" s="214" t="s">
        <v>65</v>
      </c>
      <c r="E187" s="289">
        <v>986750</v>
      </c>
      <c r="F187" s="289">
        <f>F188</f>
        <v>0</v>
      </c>
      <c r="G187" s="289">
        <f>G188</f>
        <v>495554</v>
      </c>
      <c r="H187" s="289">
        <f t="shared" si="2"/>
        <v>491196</v>
      </c>
    </row>
    <row r="188" spans="1:8" s="221" customFormat="1" ht="10.5">
      <c r="A188" s="215"/>
      <c r="B188" s="216" t="s">
        <v>107</v>
      </c>
      <c r="C188" s="479"/>
      <c r="D188" s="217" t="s">
        <v>411</v>
      </c>
      <c r="E188" s="290">
        <v>986750</v>
      </c>
      <c r="F188" s="290">
        <f>F189</f>
        <v>0</v>
      </c>
      <c r="G188" s="290">
        <f>G189</f>
        <v>495554</v>
      </c>
      <c r="H188" s="290">
        <f t="shared" si="2"/>
        <v>491196</v>
      </c>
    </row>
    <row r="189" spans="1:8" ht="11.25">
      <c r="A189" s="232"/>
      <c r="B189" s="232"/>
      <c r="C189" s="482" t="s">
        <v>323</v>
      </c>
      <c r="D189" s="233" t="s">
        <v>412</v>
      </c>
      <c r="E189" s="271">
        <f>986750-25000</f>
        <v>961750</v>
      </c>
      <c r="F189" s="271"/>
      <c r="G189" s="271">
        <v>495554</v>
      </c>
      <c r="H189" s="271">
        <f t="shared" si="2"/>
        <v>466196</v>
      </c>
    </row>
    <row r="190" spans="1:8" s="231" customFormat="1" ht="12.75">
      <c r="A190" s="258">
        <v>801</v>
      </c>
      <c r="B190" s="258"/>
      <c r="C190" s="486"/>
      <c r="D190" s="259" t="s">
        <v>68</v>
      </c>
      <c r="E190" s="296">
        <v>15483649</v>
      </c>
      <c r="F190" s="296">
        <f>F191+F198+F205+F225+F254+F261+F263+F265</f>
        <v>185468</v>
      </c>
      <c r="G190" s="296">
        <f>G191+G198+G225+G254+G263+G265+G205</f>
        <v>34638</v>
      </c>
      <c r="H190" s="296">
        <f t="shared" si="2"/>
        <v>15634479</v>
      </c>
    </row>
    <row r="191" spans="1:8" s="221" customFormat="1" ht="10.5">
      <c r="A191" s="260"/>
      <c r="B191" s="237" t="s">
        <v>108</v>
      </c>
      <c r="C191" s="487"/>
      <c r="D191" s="238" t="s">
        <v>109</v>
      </c>
      <c r="E191" s="297">
        <v>516473</v>
      </c>
      <c r="F191" s="297">
        <f>SUM(F192:F197)</f>
        <v>0</v>
      </c>
      <c r="G191" s="297">
        <f>SUM(G192:G197)</f>
        <v>0</v>
      </c>
      <c r="H191" s="297">
        <f t="shared" si="2"/>
        <v>516473</v>
      </c>
    </row>
    <row r="192" spans="1:8" ht="11.25">
      <c r="A192" s="222"/>
      <c r="B192" s="222"/>
      <c r="C192" s="469" t="s">
        <v>275</v>
      </c>
      <c r="D192" s="223" t="s">
        <v>324</v>
      </c>
      <c r="E192" s="270">
        <v>1309</v>
      </c>
      <c r="F192" s="270"/>
      <c r="G192" s="270"/>
      <c r="H192" s="270">
        <f t="shared" si="2"/>
        <v>1309</v>
      </c>
    </row>
    <row r="193" spans="1:8" ht="11.25">
      <c r="A193" s="222"/>
      <c r="B193" s="222"/>
      <c r="C193" s="469" t="s">
        <v>277</v>
      </c>
      <c r="D193" s="223" t="s">
        <v>325</v>
      </c>
      <c r="E193" s="270">
        <v>382546</v>
      </c>
      <c r="F193" s="270"/>
      <c r="G193" s="270"/>
      <c r="H193" s="270">
        <f t="shared" si="2"/>
        <v>382546</v>
      </c>
    </row>
    <row r="194" spans="1:8" ht="11.25">
      <c r="A194" s="222"/>
      <c r="B194" s="222"/>
      <c r="C194" s="469" t="s">
        <v>278</v>
      </c>
      <c r="D194" s="223" t="s">
        <v>326</v>
      </c>
      <c r="E194" s="270">
        <v>33836</v>
      </c>
      <c r="F194" s="270"/>
      <c r="G194" s="270"/>
      <c r="H194" s="270">
        <f t="shared" si="2"/>
        <v>33836</v>
      </c>
    </row>
    <row r="195" spans="1:8" ht="11.25">
      <c r="A195" s="222"/>
      <c r="B195" s="222"/>
      <c r="C195" s="469" t="s">
        <v>279</v>
      </c>
      <c r="D195" s="223" t="s">
        <v>327</v>
      </c>
      <c r="E195" s="270">
        <v>70426</v>
      </c>
      <c r="F195" s="270"/>
      <c r="G195" s="270"/>
      <c r="H195" s="270">
        <f t="shared" si="2"/>
        <v>70426</v>
      </c>
    </row>
    <row r="196" spans="1:8" ht="11.25">
      <c r="A196" s="222"/>
      <c r="B196" s="222"/>
      <c r="C196" s="469" t="s">
        <v>280</v>
      </c>
      <c r="D196" s="223" t="s">
        <v>328</v>
      </c>
      <c r="E196" s="270">
        <v>10020</v>
      </c>
      <c r="F196" s="270"/>
      <c r="G196" s="270"/>
      <c r="H196" s="270">
        <f t="shared" si="2"/>
        <v>10020</v>
      </c>
    </row>
    <row r="197" spans="1:8" ht="11.25">
      <c r="A197" s="222"/>
      <c r="B197" s="222"/>
      <c r="C197" s="469" t="s">
        <v>291</v>
      </c>
      <c r="D197" s="223" t="s">
        <v>329</v>
      </c>
      <c r="E197" s="270">
        <v>18336</v>
      </c>
      <c r="F197" s="270"/>
      <c r="G197" s="270"/>
      <c r="H197" s="270">
        <f t="shared" si="2"/>
        <v>18336</v>
      </c>
    </row>
    <row r="198" spans="1:8" s="221" customFormat="1" ht="10.5">
      <c r="A198" s="215"/>
      <c r="B198" s="216" t="s">
        <v>110</v>
      </c>
      <c r="C198" s="479"/>
      <c r="D198" s="217" t="s">
        <v>111</v>
      </c>
      <c r="E198" s="290">
        <v>659510</v>
      </c>
      <c r="F198" s="290">
        <f>SUM(F199:F204)</f>
        <v>76790</v>
      </c>
      <c r="G198" s="290">
        <f>SUM(G199:G204)</f>
        <v>0</v>
      </c>
      <c r="H198" s="290">
        <f t="shared" si="2"/>
        <v>736300</v>
      </c>
    </row>
    <row r="199" spans="1:8" ht="11.25">
      <c r="A199" s="222"/>
      <c r="B199" s="222"/>
      <c r="C199" s="469" t="s">
        <v>275</v>
      </c>
      <c r="D199" s="223" t="s">
        <v>324</v>
      </c>
      <c r="E199" s="270">
        <v>4391</v>
      </c>
      <c r="F199" s="270">
        <v>5880</v>
      </c>
      <c r="G199" s="270"/>
      <c r="H199" s="270">
        <f t="shared" si="2"/>
        <v>10271</v>
      </c>
    </row>
    <row r="200" spans="1:8" ht="11.25">
      <c r="A200" s="222"/>
      <c r="B200" s="222"/>
      <c r="C200" s="469" t="s">
        <v>277</v>
      </c>
      <c r="D200" s="223" t="s">
        <v>325</v>
      </c>
      <c r="E200" s="270">
        <v>492271</v>
      </c>
      <c r="F200" s="270">
        <v>58800</v>
      </c>
      <c r="G200" s="270"/>
      <c r="H200" s="270">
        <f t="shared" si="2"/>
        <v>551071</v>
      </c>
    </row>
    <row r="201" spans="1:8" ht="11.25">
      <c r="A201" s="222"/>
      <c r="B201" s="222"/>
      <c r="C201" s="469" t="s">
        <v>278</v>
      </c>
      <c r="D201" s="223" t="s">
        <v>326</v>
      </c>
      <c r="E201" s="270">
        <v>34860</v>
      </c>
      <c r="F201" s="270"/>
      <c r="G201" s="270"/>
      <c r="H201" s="270">
        <f t="shared" si="2"/>
        <v>34860</v>
      </c>
    </row>
    <row r="202" spans="1:8" ht="11.25">
      <c r="A202" s="222"/>
      <c r="B202" s="222"/>
      <c r="C202" s="469" t="s">
        <v>279</v>
      </c>
      <c r="D202" s="223" t="s">
        <v>327</v>
      </c>
      <c r="E202" s="270">
        <v>92495</v>
      </c>
      <c r="F202" s="270">
        <v>10500</v>
      </c>
      <c r="G202" s="270"/>
      <c r="H202" s="270">
        <f t="shared" si="2"/>
        <v>102995</v>
      </c>
    </row>
    <row r="203" spans="1:8" ht="11.25">
      <c r="A203" s="222"/>
      <c r="B203" s="222"/>
      <c r="C203" s="469" t="s">
        <v>280</v>
      </c>
      <c r="D203" s="223" t="s">
        <v>328</v>
      </c>
      <c r="E203" s="270">
        <v>13232</v>
      </c>
      <c r="F203" s="270">
        <v>1610</v>
      </c>
      <c r="G203" s="270"/>
      <c r="H203" s="270">
        <f t="shared" si="2"/>
        <v>14842</v>
      </c>
    </row>
    <row r="204" spans="1:8" ht="11.25">
      <c r="A204" s="222"/>
      <c r="B204" s="222"/>
      <c r="C204" s="469" t="s">
        <v>291</v>
      </c>
      <c r="D204" s="223" t="s">
        <v>329</v>
      </c>
      <c r="E204" s="270">
        <v>22261</v>
      </c>
      <c r="F204" s="270"/>
      <c r="G204" s="270"/>
      <c r="H204" s="270">
        <f t="shared" si="2"/>
        <v>22261</v>
      </c>
    </row>
    <row r="205" spans="1:8" ht="11.25">
      <c r="A205" s="222"/>
      <c r="B205" s="261" t="s">
        <v>112</v>
      </c>
      <c r="C205" s="474"/>
      <c r="D205" s="304" t="s">
        <v>69</v>
      </c>
      <c r="E205" s="298">
        <v>1630152</v>
      </c>
      <c r="F205" s="298">
        <f>SUM(F206:F224)</f>
        <v>14650</v>
      </c>
      <c r="G205" s="298">
        <f>SUM(G206:G224)</f>
        <v>0</v>
      </c>
      <c r="H205" s="298">
        <f t="shared" si="2"/>
        <v>1644802</v>
      </c>
    </row>
    <row r="206" spans="1:8" ht="11.25">
      <c r="A206" s="222"/>
      <c r="B206" s="256"/>
      <c r="C206" s="472" t="s">
        <v>275</v>
      </c>
      <c r="D206" s="305" t="s">
        <v>324</v>
      </c>
      <c r="E206" s="270">
        <v>8641</v>
      </c>
      <c r="F206" s="270"/>
      <c r="G206" s="270"/>
      <c r="H206" s="270">
        <f t="shared" si="2"/>
        <v>8641</v>
      </c>
    </row>
    <row r="207" spans="1:8" ht="11.25">
      <c r="A207" s="222"/>
      <c r="B207" s="256"/>
      <c r="C207" s="472" t="s">
        <v>277</v>
      </c>
      <c r="D207" s="305" t="s">
        <v>325</v>
      </c>
      <c r="E207" s="270">
        <v>1164984</v>
      </c>
      <c r="F207" s="270"/>
      <c r="G207" s="270"/>
      <c r="H207" s="270">
        <f aca="true" t="shared" si="3" ref="H207:H272">E207+F207-G207</f>
        <v>1164984</v>
      </c>
    </row>
    <row r="208" spans="1:8" ht="11.25">
      <c r="A208" s="222"/>
      <c r="B208" s="256"/>
      <c r="C208" s="472" t="s">
        <v>278</v>
      </c>
      <c r="D208" s="305" t="s">
        <v>326</v>
      </c>
      <c r="E208" s="270">
        <v>86832</v>
      </c>
      <c r="F208" s="270"/>
      <c r="G208" s="270"/>
      <c r="H208" s="270">
        <f t="shared" si="3"/>
        <v>86832</v>
      </c>
    </row>
    <row r="209" spans="1:8" ht="11.25">
      <c r="A209" s="222"/>
      <c r="B209" s="256"/>
      <c r="C209" s="472" t="s">
        <v>279</v>
      </c>
      <c r="D209" s="305" t="s">
        <v>327</v>
      </c>
      <c r="E209" s="270">
        <v>189080</v>
      </c>
      <c r="F209" s="270"/>
      <c r="G209" s="270"/>
      <c r="H209" s="270">
        <f t="shared" si="3"/>
        <v>189080</v>
      </c>
    </row>
    <row r="210" spans="1:8" ht="11.25">
      <c r="A210" s="222"/>
      <c r="B210" s="256"/>
      <c r="C210" s="472" t="s">
        <v>280</v>
      </c>
      <c r="D210" s="305" t="s">
        <v>328</v>
      </c>
      <c r="E210" s="270">
        <v>30126</v>
      </c>
      <c r="F210" s="270"/>
      <c r="G210" s="270"/>
      <c r="H210" s="270">
        <f t="shared" si="3"/>
        <v>30126</v>
      </c>
    </row>
    <row r="211" spans="1:8" ht="11.25">
      <c r="A211" s="222"/>
      <c r="B211" s="256"/>
      <c r="C211" s="472" t="s">
        <v>269</v>
      </c>
      <c r="D211" s="305" t="s">
        <v>331</v>
      </c>
      <c r="E211" s="270">
        <v>15500</v>
      </c>
      <c r="F211" s="270"/>
      <c r="G211" s="270"/>
      <c r="H211" s="270">
        <f t="shared" si="3"/>
        <v>15500</v>
      </c>
    </row>
    <row r="212" spans="1:8" ht="11.25">
      <c r="A212" s="222"/>
      <c r="B212" s="256"/>
      <c r="C212" s="472" t="s">
        <v>332</v>
      </c>
      <c r="D212" s="305" t="s">
        <v>333</v>
      </c>
      <c r="E212" s="270">
        <v>5692</v>
      </c>
      <c r="F212" s="270"/>
      <c r="G212" s="270"/>
      <c r="H212" s="270">
        <f t="shared" si="3"/>
        <v>5692</v>
      </c>
    </row>
    <row r="213" spans="1:8" ht="11.25">
      <c r="A213" s="222"/>
      <c r="B213" s="256"/>
      <c r="C213" s="472" t="s">
        <v>284</v>
      </c>
      <c r="D213" s="305" t="s">
        <v>334</v>
      </c>
      <c r="E213" s="270">
        <v>32970</v>
      </c>
      <c r="F213" s="270">
        <v>10000</v>
      </c>
      <c r="G213" s="270"/>
      <c r="H213" s="270">
        <f t="shared" si="3"/>
        <v>42970</v>
      </c>
    </row>
    <row r="214" spans="1:8" ht="11.25">
      <c r="A214" s="222"/>
      <c r="B214" s="256"/>
      <c r="C214" s="472" t="s">
        <v>285</v>
      </c>
      <c r="D214" s="305" t="s">
        <v>335</v>
      </c>
      <c r="E214" s="270">
        <v>2824</v>
      </c>
      <c r="F214" s="270"/>
      <c r="G214" s="270"/>
      <c r="H214" s="270">
        <f t="shared" si="3"/>
        <v>2824</v>
      </c>
    </row>
    <row r="215" spans="1:8" ht="11.25">
      <c r="A215" s="222"/>
      <c r="B215" s="256"/>
      <c r="C215" s="472" t="s">
        <v>312</v>
      </c>
      <c r="D215" s="305" t="s">
        <v>283</v>
      </c>
      <c r="E215" s="270">
        <v>1000</v>
      </c>
      <c r="F215" s="270"/>
      <c r="G215" s="270"/>
      <c r="H215" s="270">
        <f t="shared" si="3"/>
        <v>1000</v>
      </c>
    </row>
    <row r="216" spans="1:8" ht="11.25">
      <c r="A216" s="222"/>
      <c r="B216" s="256"/>
      <c r="C216" s="472" t="s">
        <v>270</v>
      </c>
      <c r="D216" s="305" t="s">
        <v>301</v>
      </c>
      <c r="E216" s="270">
        <v>14163</v>
      </c>
      <c r="F216" s="270">
        <v>4650</v>
      </c>
      <c r="G216" s="270"/>
      <c r="H216" s="270">
        <f t="shared" si="3"/>
        <v>18813</v>
      </c>
    </row>
    <row r="217" spans="1:8" ht="11.25">
      <c r="A217" s="222"/>
      <c r="B217" s="256"/>
      <c r="C217" s="472" t="s">
        <v>286</v>
      </c>
      <c r="D217" s="305" t="s">
        <v>336</v>
      </c>
      <c r="E217" s="270">
        <v>1700</v>
      </c>
      <c r="F217" s="270"/>
      <c r="G217" s="270"/>
      <c r="H217" s="270">
        <f t="shared" si="3"/>
        <v>1700</v>
      </c>
    </row>
    <row r="218" spans="1:8" ht="12.75" customHeight="1">
      <c r="A218" s="222"/>
      <c r="B218" s="256"/>
      <c r="C218" s="472" t="s">
        <v>287</v>
      </c>
      <c r="D218" s="305" t="s">
        <v>337</v>
      </c>
      <c r="E218" s="270">
        <v>1481</v>
      </c>
      <c r="F218" s="270"/>
      <c r="G218" s="270"/>
      <c r="H218" s="270">
        <f t="shared" si="3"/>
        <v>1481</v>
      </c>
    </row>
    <row r="219" spans="1:8" ht="12.75" customHeight="1">
      <c r="A219" s="222"/>
      <c r="B219" s="256"/>
      <c r="C219" s="472" t="s">
        <v>288</v>
      </c>
      <c r="D219" s="305" t="s">
        <v>338</v>
      </c>
      <c r="E219" s="270">
        <v>1400</v>
      </c>
      <c r="F219" s="270"/>
      <c r="G219" s="270"/>
      <c r="H219" s="270">
        <f t="shared" si="3"/>
        <v>1400</v>
      </c>
    </row>
    <row r="220" spans="1:8" ht="11.25">
      <c r="A220" s="222"/>
      <c r="B220" s="256"/>
      <c r="C220" s="472" t="s">
        <v>289</v>
      </c>
      <c r="D220" s="305" t="s">
        <v>339</v>
      </c>
      <c r="E220" s="270">
        <v>2000</v>
      </c>
      <c r="F220" s="270"/>
      <c r="G220" s="270"/>
      <c r="H220" s="270">
        <f t="shared" si="3"/>
        <v>2000</v>
      </c>
    </row>
    <row r="221" spans="1:8" ht="11.25">
      <c r="A221" s="222"/>
      <c r="B221" s="256"/>
      <c r="C221" s="472" t="s">
        <v>290</v>
      </c>
      <c r="D221" s="305" t="s">
        <v>340</v>
      </c>
      <c r="E221" s="270">
        <v>3500</v>
      </c>
      <c r="F221" s="270"/>
      <c r="G221" s="270"/>
      <c r="H221" s="270">
        <f t="shared" si="3"/>
        <v>3500</v>
      </c>
    </row>
    <row r="222" spans="1:8" ht="11.25">
      <c r="A222" s="222"/>
      <c r="B222" s="256"/>
      <c r="C222" s="472" t="s">
        <v>291</v>
      </c>
      <c r="D222" s="305" t="s">
        <v>329</v>
      </c>
      <c r="E222" s="270">
        <v>65589</v>
      </c>
      <c r="F222" s="270"/>
      <c r="G222" s="270"/>
      <c r="H222" s="270">
        <f t="shared" si="3"/>
        <v>65589</v>
      </c>
    </row>
    <row r="223" spans="1:8" ht="11.25" customHeight="1">
      <c r="A223" s="222"/>
      <c r="B223" s="256"/>
      <c r="C223" s="472" t="s">
        <v>296</v>
      </c>
      <c r="D223" s="305" t="s">
        <v>341</v>
      </c>
      <c r="E223" s="270">
        <v>1170</v>
      </c>
      <c r="F223" s="270"/>
      <c r="G223" s="270"/>
      <c r="H223" s="270">
        <f t="shared" si="3"/>
        <v>1170</v>
      </c>
    </row>
    <row r="224" spans="1:8" ht="22.5">
      <c r="A224" s="222"/>
      <c r="B224" s="256"/>
      <c r="C224" s="472" t="s">
        <v>297</v>
      </c>
      <c r="D224" s="305" t="s">
        <v>342</v>
      </c>
      <c r="E224" s="270">
        <v>1500</v>
      </c>
      <c r="F224" s="270"/>
      <c r="G224" s="270"/>
      <c r="H224" s="270">
        <f t="shared" si="3"/>
        <v>1500</v>
      </c>
    </row>
    <row r="225" spans="1:8" s="221" customFormat="1" ht="10.5">
      <c r="A225" s="215"/>
      <c r="B225" s="216" t="s">
        <v>113</v>
      </c>
      <c r="C225" s="479"/>
      <c r="D225" s="217" t="s">
        <v>71</v>
      </c>
      <c r="E225" s="290">
        <v>12205431</v>
      </c>
      <c r="F225" s="290">
        <f>SUM(F227:F251)</f>
        <v>94028</v>
      </c>
      <c r="G225" s="290">
        <f>SUM(G227:G251)</f>
        <v>31513</v>
      </c>
      <c r="H225" s="290">
        <f t="shared" si="3"/>
        <v>12267946</v>
      </c>
    </row>
    <row r="226" spans="1:8" ht="33.75" hidden="1">
      <c r="A226" s="222"/>
      <c r="B226" s="222"/>
      <c r="C226" s="469" t="s">
        <v>346</v>
      </c>
      <c r="D226" s="223" t="s">
        <v>414</v>
      </c>
      <c r="E226" s="270">
        <v>0</v>
      </c>
      <c r="F226" s="270"/>
      <c r="G226" s="270"/>
      <c r="H226" s="270">
        <f t="shared" si="3"/>
        <v>0</v>
      </c>
    </row>
    <row r="227" spans="1:8" ht="24" customHeight="1">
      <c r="A227" s="222"/>
      <c r="B227" s="222"/>
      <c r="C227" s="469" t="s">
        <v>347</v>
      </c>
      <c r="D227" s="223" t="s">
        <v>415</v>
      </c>
      <c r="E227" s="270">
        <v>280000</v>
      </c>
      <c r="F227" s="270"/>
      <c r="G227" s="270"/>
      <c r="H227" s="270">
        <f t="shared" si="3"/>
        <v>280000</v>
      </c>
    </row>
    <row r="228" spans="1:8" ht="11.25">
      <c r="A228" s="222"/>
      <c r="B228" s="222"/>
      <c r="C228" s="469" t="s">
        <v>275</v>
      </c>
      <c r="D228" s="223" t="s">
        <v>324</v>
      </c>
      <c r="E228" s="270">
        <v>132000</v>
      </c>
      <c r="F228" s="270">
        <v>18207</v>
      </c>
      <c r="G228" s="270"/>
      <c r="H228" s="270">
        <f t="shared" si="3"/>
        <v>150207</v>
      </c>
    </row>
    <row r="229" spans="1:8" ht="11.25">
      <c r="A229" s="222"/>
      <c r="B229" s="222"/>
      <c r="C229" s="469" t="s">
        <v>330</v>
      </c>
      <c r="D229" s="223" t="s">
        <v>413</v>
      </c>
      <c r="E229" s="270">
        <v>0</v>
      </c>
      <c r="F229" s="270"/>
      <c r="G229" s="270"/>
      <c r="H229" s="270">
        <f t="shared" si="3"/>
        <v>0</v>
      </c>
    </row>
    <row r="230" spans="1:8" ht="11.25">
      <c r="A230" s="222"/>
      <c r="B230" s="222"/>
      <c r="C230" s="469" t="s">
        <v>277</v>
      </c>
      <c r="D230" s="223" t="s">
        <v>325</v>
      </c>
      <c r="E230" s="270">
        <v>7616484</v>
      </c>
      <c r="F230" s="270">
        <v>577</v>
      </c>
      <c r="G230" s="270">
        <v>18207</v>
      </c>
      <c r="H230" s="270">
        <f t="shared" si="3"/>
        <v>7598854</v>
      </c>
    </row>
    <row r="231" spans="1:8" ht="11.25">
      <c r="A231" s="222"/>
      <c r="B231" s="222"/>
      <c r="C231" s="469" t="s">
        <v>278</v>
      </c>
      <c r="D231" s="223" t="s">
        <v>326</v>
      </c>
      <c r="E231" s="270">
        <v>593186</v>
      </c>
      <c r="F231" s="270"/>
      <c r="G231" s="270">
        <v>6641</v>
      </c>
      <c r="H231" s="270">
        <f t="shared" si="3"/>
        <v>586545</v>
      </c>
    </row>
    <row r="232" spans="1:8" ht="11.25">
      <c r="A232" s="222"/>
      <c r="B232" s="222"/>
      <c r="C232" s="469" t="s">
        <v>279</v>
      </c>
      <c r="D232" s="223" t="s">
        <v>327</v>
      </c>
      <c r="E232" s="270">
        <v>1261216</v>
      </c>
      <c r="F232" s="270">
        <v>690</v>
      </c>
      <c r="G232" s="270"/>
      <c r="H232" s="270">
        <f t="shared" si="3"/>
        <v>1261906</v>
      </c>
    </row>
    <row r="233" spans="1:8" ht="11.25">
      <c r="A233" s="222"/>
      <c r="B233" s="222"/>
      <c r="C233" s="469" t="s">
        <v>280</v>
      </c>
      <c r="D233" s="223" t="s">
        <v>328</v>
      </c>
      <c r="E233" s="270">
        <v>195228</v>
      </c>
      <c r="F233" s="270"/>
      <c r="G233" s="270"/>
      <c r="H233" s="270">
        <f t="shared" si="3"/>
        <v>195228</v>
      </c>
    </row>
    <row r="234" spans="1:8" ht="11.25">
      <c r="A234" s="222"/>
      <c r="B234" s="222"/>
      <c r="C234" s="469" t="s">
        <v>282</v>
      </c>
      <c r="D234" s="223" t="s">
        <v>386</v>
      </c>
      <c r="E234" s="270">
        <v>26467</v>
      </c>
      <c r="F234" s="270"/>
      <c r="G234" s="270"/>
      <c r="H234" s="270">
        <f t="shared" si="3"/>
        <v>26467</v>
      </c>
    </row>
    <row r="235" spans="1:8" ht="11.25">
      <c r="A235" s="222"/>
      <c r="B235" s="222"/>
      <c r="C235" s="469" t="s">
        <v>269</v>
      </c>
      <c r="D235" s="223" t="s">
        <v>331</v>
      </c>
      <c r="E235" s="270">
        <v>134173</v>
      </c>
      <c r="F235" s="270"/>
      <c r="G235" s="270"/>
      <c r="H235" s="270">
        <f t="shared" si="3"/>
        <v>134173</v>
      </c>
    </row>
    <row r="236" spans="1:8" ht="11.25">
      <c r="A236" s="222"/>
      <c r="B236" s="222"/>
      <c r="C236" s="469" t="s">
        <v>332</v>
      </c>
      <c r="D236" s="223" t="s">
        <v>333</v>
      </c>
      <c r="E236" s="270">
        <v>21000</v>
      </c>
      <c r="F236" s="270"/>
      <c r="G236" s="270"/>
      <c r="H236" s="270">
        <f t="shared" si="3"/>
        <v>21000</v>
      </c>
    </row>
    <row r="237" spans="1:8" ht="11.25">
      <c r="A237" s="222"/>
      <c r="B237" s="222"/>
      <c r="C237" s="469" t="s">
        <v>284</v>
      </c>
      <c r="D237" s="223" t="s">
        <v>334</v>
      </c>
      <c r="E237" s="270">
        <v>509574</v>
      </c>
      <c r="F237" s="270">
        <f>10000+2641+3865</f>
        <v>16506</v>
      </c>
      <c r="G237" s="270"/>
      <c r="H237" s="270">
        <f t="shared" si="3"/>
        <v>526080</v>
      </c>
    </row>
    <row r="238" spans="1:8" ht="11.25">
      <c r="A238" s="222"/>
      <c r="B238" s="222"/>
      <c r="C238" s="469" t="s">
        <v>285</v>
      </c>
      <c r="D238" s="223" t="s">
        <v>335</v>
      </c>
      <c r="E238" s="270">
        <v>61000</v>
      </c>
      <c r="F238" s="270">
        <v>4000</v>
      </c>
      <c r="G238" s="270"/>
      <c r="H238" s="270">
        <f t="shared" si="3"/>
        <v>65000</v>
      </c>
    </row>
    <row r="239" spans="1:8" ht="11.25">
      <c r="A239" s="222"/>
      <c r="B239" s="222"/>
      <c r="C239" s="469" t="s">
        <v>312</v>
      </c>
      <c r="D239" s="223" t="s">
        <v>283</v>
      </c>
      <c r="E239" s="270">
        <v>9730</v>
      </c>
      <c r="F239" s="270"/>
      <c r="G239" s="270">
        <v>1000</v>
      </c>
      <c r="H239" s="270">
        <f t="shared" si="3"/>
        <v>8730</v>
      </c>
    </row>
    <row r="240" spans="1:8" ht="11.25">
      <c r="A240" s="222"/>
      <c r="B240" s="222"/>
      <c r="C240" s="469" t="s">
        <v>270</v>
      </c>
      <c r="D240" s="223" t="s">
        <v>301</v>
      </c>
      <c r="E240" s="270">
        <v>100046</v>
      </c>
      <c r="F240" s="270"/>
      <c r="G240" s="270"/>
      <c r="H240" s="270">
        <f t="shared" si="3"/>
        <v>100046</v>
      </c>
    </row>
    <row r="241" spans="1:8" ht="11.25">
      <c r="A241" s="222"/>
      <c r="B241" s="222"/>
      <c r="C241" s="473" t="s">
        <v>286</v>
      </c>
      <c r="D241" s="223" t="s">
        <v>336</v>
      </c>
      <c r="E241" s="270">
        <v>11524</v>
      </c>
      <c r="F241" s="270"/>
      <c r="G241" s="270"/>
      <c r="H241" s="270">
        <f t="shared" si="3"/>
        <v>11524</v>
      </c>
    </row>
    <row r="242" spans="1:8" ht="23.25" customHeight="1">
      <c r="A242" s="222"/>
      <c r="B242" s="222"/>
      <c r="C242" s="470" t="s">
        <v>287</v>
      </c>
      <c r="D242" s="223" t="s">
        <v>337</v>
      </c>
      <c r="E242" s="270">
        <v>7503</v>
      </c>
      <c r="F242" s="270">
        <v>800</v>
      </c>
      <c r="G242" s="270"/>
      <c r="H242" s="270">
        <f t="shared" si="3"/>
        <v>8303</v>
      </c>
    </row>
    <row r="243" spans="1:8" ht="23.25" customHeight="1">
      <c r="A243" s="222"/>
      <c r="B243" s="222"/>
      <c r="C243" s="470" t="s">
        <v>288</v>
      </c>
      <c r="D243" s="223" t="s">
        <v>338</v>
      </c>
      <c r="E243" s="270">
        <v>27382</v>
      </c>
      <c r="F243" s="270"/>
      <c r="G243" s="270">
        <v>800</v>
      </c>
      <c r="H243" s="270">
        <f t="shared" si="3"/>
        <v>26582</v>
      </c>
    </row>
    <row r="244" spans="1:8" ht="11.25">
      <c r="A244" s="222"/>
      <c r="B244" s="222"/>
      <c r="C244" s="473" t="s">
        <v>289</v>
      </c>
      <c r="D244" s="223" t="s">
        <v>339</v>
      </c>
      <c r="E244" s="270">
        <v>13383</v>
      </c>
      <c r="F244" s="270">
        <f>1000+248+2000</f>
        <v>3248</v>
      </c>
      <c r="G244" s="270"/>
      <c r="H244" s="270">
        <f t="shared" si="3"/>
        <v>16631</v>
      </c>
    </row>
    <row r="245" spans="1:8" ht="11.25">
      <c r="A245" s="222"/>
      <c r="B245" s="222"/>
      <c r="C245" s="473" t="s">
        <v>290</v>
      </c>
      <c r="D245" s="223" t="s">
        <v>340</v>
      </c>
      <c r="E245" s="270">
        <v>29556</v>
      </c>
      <c r="F245" s="270"/>
      <c r="G245" s="270">
        <v>4000</v>
      </c>
      <c r="H245" s="270">
        <f t="shared" si="3"/>
        <v>25556</v>
      </c>
    </row>
    <row r="246" spans="1:8" ht="11.25">
      <c r="A246" s="222"/>
      <c r="B246" s="222"/>
      <c r="C246" s="473" t="s">
        <v>291</v>
      </c>
      <c r="D246" s="223" t="s">
        <v>329</v>
      </c>
      <c r="E246" s="270">
        <v>453905</v>
      </c>
      <c r="F246" s="270"/>
      <c r="G246" s="270"/>
      <c r="H246" s="270">
        <f t="shared" si="3"/>
        <v>453905</v>
      </c>
    </row>
    <row r="247" spans="1:8" ht="11.25">
      <c r="A247" s="222"/>
      <c r="B247" s="222"/>
      <c r="C247" s="473" t="s">
        <v>292</v>
      </c>
      <c r="D247" s="223" t="s">
        <v>387</v>
      </c>
      <c r="E247" s="270">
        <v>6676</v>
      </c>
      <c r="F247" s="270"/>
      <c r="G247" s="270"/>
      <c r="H247" s="270">
        <f t="shared" si="3"/>
        <v>6676</v>
      </c>
    </row>
    <row r="248" spans="1:8" ht="23.25" customHeight="1">
      <c r="A248" s="222"/>
      <c r="B248" s="222"/>
      <c r="C248" s="473">
        <v>4700</v>
      </c>
      <c r="D248" s="223" t="s">
        <v>311</v>
      </c>
      <c r="E248" s="270">
        <v>3750</v>
      </c>
      <c r="F248" s="270"/>
      <c r="G248" s="270">
        <v>865</v>
      </c>
      <c r="H248" s="270">
        <f t="shared" si="3"/>
        <v>2885</v>
      </c>
    </row>
    <row r="249" spans="1:8" ht="23.25" customHeight="1">
      <c r="A249" s="222"/>
      <c r="B249" s="222"/>
      <c r="C249" s="470" t="s">
        <v>296</v>
      </c>
      <c r="D249" s="223" t="s">
        <v>341</v>
      </c>
      <c r="E249" s="270">
        <v>8362</v>
      </c>
      <c r="F249" s="270"/>
      <c r="G249" s="270"/>
      <c r="H249" s="270">
        <f t="shared" si="3"/>
        <v>8362</v>
      </c>
    </row>
    <row r="250" spans="1:8" ht="22.5">
      <c r="A250" s="222"/>
      <c r="B250" s="222"/>
      <c r="C250" s="470" t="s">
        <v>297</v>
      </c>
      <c r="D250" s="223" t="s">
        <v>342</v>
      </c>
      <c r="E250" s="270">
        <v>23286</v>
      </c>
      <c r="F250" s="270"/>
      <c r="G250" s="270"/>
      <c r="H250" s="270">
        <f t="shared" si="3"/>
        <v>23286</v>
      </c>
    </row>
    <row r="251" spans="1:8" ht="11.25">
      <c r="A251" s="222"/>
      <c r="B251" s="222"/>
      <c r="C251" s="469" t="s">
        <v>298</v>
      </c>
      <c r="D251" s="223" t="s">
        <v>391</v>
      </c>
      <c r="E251" s="270">
        <v>680000</v>
      </c>
      <c r="F251" s="270">
        <v>50000</v>
      </c>
      <c r="G251" s="270"/>
      <c r="H251" s="270">
        <f t="shared" si="3"/>
        <v>730000</v>
      </c>
    </row>
    <row r="252" spans="1:8" ht="11.25" hidden="1">
      <c r="A252" s="222"/>
      <c r="B252" s="222"/>
      <c r="C252" s="473" t="s">
        <v>298</v>
      </c>
      <c r="D252" s="223" t="s">
        <v>391</v>
      </c>
      <c r="E252" s="270">
        <v>0</v>
      </c>
      <c r="F252" s="270"/>
      <c r="G252" s="270"/>
      <c r="H252" s="270">
        <f t="shared" si="3"/>
        <v>0</v>
      </c>
    </row>
    <row r="253" spans="1:8" ht="11.25" hidden="1">
      <c r="A253" s="222"/>
      <c r="B253" s="222"/>
      <c r="C253" s="473" t="s">
        <v>300</v>
      </c>
      <c r="D253" s="223" t="s">
        <v>302</v>
      </c>
      <c r="E253" s="270">
        <v>0</v>
      </c>
      <c r="F253" s="270"/>
      <c r="G253" s="270"/>
      <c r="H253" s="270">
        <f t="shared" si="3"/>
        <v>0</v>
      </c>
    </row>
    <row r="254" spans="1:8" s="221" customFormat="1" ht="10.5">
      <c r="A254" s="215"/>
      <c r="B254" s="216" t="s">
        <v>114</v>
      </c>
      <c r="C254" s="484"/>
      <c r="D254" s="217" t="s">
        <v>359</v>
      </c>
      <c r="E254" s="290">
        <v>280083</v>
      </c>
      <c r="F254" s="290">
        <f>SUM(F255:F260)</f>
        <v>0</v>
      </c>
      <c r="G254" s="290">
        <f>SUM(G255:G260)</f>
        <v>0</v>
      </c>
      <c r="H254" s="290">
        <f t="shared" si="3"/>
        <v>280083</v>
      </c>
    </row>
    <row r="255" spans="1:8" ht="11.25">
      <c r="A255" s="222"/>
      <c r="B255" s="222"/>
      <c r="C255" s="469" t="s">
        <v>275</v>
      </c>
      <c r="D255" s="223" t="s">
        <v>324</v>
      </c>
      <c r="E255" s="270">
        <v>0</v>
      </c>
      <c r="F255" s="270"/>
      <c r="G255" s="270"/>
      <c r="H255" s="270">
        <f t="shared" si="3"/>
        <v>0</v>
      </c>
    </row>
    <row r="256" spans="1:8" ht="11.25">
      <c r="A256" s="222"/>
      <c r="B256" s="222"/>
      <c r="C256" s="469" t="s">
        <v>277</v>
      </c>
      <c r="D256" s="223" t="s">
        <v>325</v>
      </c>
      <c r="E256" s="270">
        <v>210549</v>
      </c>
      <c r="F256" s="270"/>
      <c r="G256" s="270"/>
      <c r="H256" s="270">
        <f t="shared" si="3"/>
        <v>210549</v>
      </c>
    </row>
    <row r="257" spans="1:8" ht="11.25">
      <c r="A257" s="222"/>
      <c r="B257" s="222"/>
      <c r="C257" s="469" t="s">
        <v>278</v>
      </c>
      <c r="D257" s="223" t="s">
        <v>326</v>
      </c>
      <c r="E257" s="270">
        <v>15071</v>
      </c>
      <c r="F257" s="270"/>
      <c r="G257" s="270"/>
      <c r="H257" s="270">
        <f t="shared" si="3"/>
        <v>15071</v>
      </c>
    </row>
    <row r="258" spans="1:8" ht="11.25">
      <c r="A258" s="222"/>
      <c r="B258" s="222"/>
      <c r="C258" s="469" t="s">
        <v>279</v>
      </c>
      <c r="D258" s="223" t="s">
        <v>327</v>
      </c>
      <c r="E258" s="270">
        <v>38872</v>
      </c>
      <c r="F258" s="270"/>
      <c r="G258" s="270"/>
      <c r="H258" s="270">
        <f t="shared" si="3"/>
        <v>38872</v>
      </c>
    </row>
    <row r="259" spans="1:8" ht="11.25">
      <c r="A259" s="222"/>
      <c r="B259" s="222"/>
      <c r="C259" s="469" t="s">
        <v>280</v>
      </c>
      <c r="D259" s="223" t="s">
        <v>328</v>
      </c>
      <c r="E259" s="270">
        <v>5530</v>
      </c>
      <c r="F259" s="270"/>
      <c r="G259" s="270"/>
      <c r="H259" s="270">
        <f t="shared" si="3"/>
        <v>5530</v>
      </c>
    </row>
    <row r="260" spans="1:8" ht="11.25">
      <c r="A260" s="222"/>
      <c r="B260" s="222"/>
      <c r="C260" s="469" t="s">
        <v>291</v>
      </c>
      <c r="D260" s="223" t="s">
        <v>329</v>
      </c>
      <c r="E260" s="270">
        <v>10061</v>
      </c>
      <c r="F260" s="270"/>
      <c r="G260" s="270"/>
      <c r="H260" s="270">
        <f t="shared" si="3"/>
        <v>10061</v>
      </c>
    </row>
    <row r="261" spans="1:8" ht="11.25">
      <c r="A261" s="215"/>
      <c r="B261" s="264">
        <v>80144</v>
      </c>
      <c r="C261" s="479"/>
      <c r="D261" s="217" t="s">
        <v>638</v>
      </c>
      <c r="E261" s="290">
        <v>12000</v>
      </c>
      <c r="F261" s="290">
        <f>F262</f>
        <v>0</v>
      </c>
      <c r="G261" s="290">
        <f>G262</f>
        <v>0</v>
      </c>
      <c r="H261" s="290">
        <f>E261+F261-G261</f>
        <v>12000</v>
      </c>
    </row>
    <row r="262" spans="1:8" ht="11.25">
      <c r="A262" s="222"/>
      <c r="B262" s="222"/>
      <c r="C262" s="469">
        <v>6060</v>
      </c>
      <c r="D262" s="223" t="s">
        <v>302</v>
      </c>
      <c r="E262" s="270">
        <v>12000</v>
      </c>
      <c r="F262" s="270"/>
      <c r="G262" s="270"/>
      <c r="H262" s="270">
        <f>E262+F262-G262</f>
        <v>12000</v>
      </c>
    </row>
    <row r="263" spans="1:8" s="221" customFormat="1" ht="10.5">
      <c r="A263" s="215"/>
      <c r="B263" s="216" t="s">
        <v>115</v>
      </c>
      <c r="C263" s="479"/>
      <c r="D263" s="217" t="s">
        <v>417</v>
      </c>
      <c r="E263" s="290">
        <v>80000</v>
      </c>
      <c r="F263" s="290">
        <f>F264</f>
        <v>0</v>
      </c>
      <c r="G263" s="290">
        <f>G264</f>
        <v>0</v>
      </c>
      <c r="H263" s="290">
        <f t="shared" si="3"/>
        <v>80000</v>
      </c>
    </row>
    <row r="264" spans="1:8" ht="11.25">
      <c r="A264" s="222"/>
      <c r="B264" s="222"/>
      <c r="C264" s="469" t="s">
        <v>270</v>
      </c>
      <c r="D264" s="223" t="s">
        <v>301</v>
      </c>
      <c r="E264" s="270">
        <v>80000</v>
      </c>
      <c r="F264" s="270"/>
      <c r="G264" s="270"/>
      <c r="H264" s="270">
        <f t="shared" si="3"/>
        <v>80000</v>
      </c>
    </row>
    <row r="265" spans="1:8" s="221" customFormat="1" ht="10.5">
      <c r="A265" s="215"/>
      <c r="B265" s="216" t="s">
        <v>116</v>
      </c>
      <c r="C265" s="479"/>
      <c r="D265" s="217" t="s">
        <v>72</v>
      </c>
      <c r="E265" s="290">
        <v>100000</v>
      </c>
      <c r="F265" s="290">
        <f>SUM(F266:F266)</f>
        <v>0</v>
      </c>
      <c r="G265" s="290">
        <f>SUM(G266:G266)</f>
        <v>3125</v>
      </c>
      <c r="H265" s="290">
        <f t="shared" si="3"/>
        <v>96875</v>
      </c>
    </row>
    <row r="266" spans="1:8" ht="11.25">
      <c r="A266" s="232"/>
      <c r="B266" s="232"/>
      <c r="C266" s="482" t="s">
        <v>291</v>
      </c>
      <c r="D266" s="233" t="s">
        <v>329</v>
      </c>
      <c r="E266" s="271">
        <v>100000</v>
      </c>
      <c r="F266" s="271"/>
      <c r="G266" s="271">
        <v>3125</v>
      </c>
      <c r="H266" s="271">
        <f t="shared" si="3"/>
        <v>96875</v>
      </c>
    </row>
    <row r="267" spans="1:8" s="231" customFormat="1" ht="12.75" hidden="1">
      <c r="A267" s="235" t="s">
        <v>158</v>
      </c>
      <c r="B267" s="235"/>
      <c r="C267" s="485"/>
      <c r="D267" s="236" t="s">
        <v>157</v>
      </c>
      <c r="E267" s="295">
        <v>0</v>
      </c>
      <c r="F267" s="295"/>
      <c r="G267" s="295"/>
      <c r="H267" s="295">
        <f t="shared" si="3"/>
        <v>0</v>
      </c>
    </row>
    <row r="268" spans="1:8" s="221" customFormat="1" ht="10.5" hidden="1">
      <c r="A268" s="215"/>
      <c r="B268" s="216" t="s">
        <v>154</v>
      </c>
      <c r="C268" s="479"/>
      <c r="D268" s="217" t="s">
        <v>418</v>
      </c>
      <c r="E268" s="290">
        <v>0</v>
      </c>
      <c r="F268" s="290"/>
      <c r="G268" s="290"/>
      <c r="H268" s="290">
        <f t="shared" si="3"/>
        <v>0</v>
      </c>
    </row>
    <row r="269" spans="1:8" ht="11.25" hidden="1">
      <c r="A269" s="222"/>
      <c r="B269" s="222"/>
      <c r="C269" s="473" t="s">
        <v>360</v>
      </c>
      <c r="D269" s="223" t="s">
        <v>413</v>
      </c>
      <c r="E269" s="270">
        <v>0</v>
      </c>
      <c r="F269" s="270"/>
      <c r="G269" s="270"/>
      <c r="H269" s="270">
        <f t="shared" si="3"/>
        <v>0</v>
      </c>
    </row>
    <row r="270" spans="1:8" ht="11.25" hidden="1">
      <c r="A270" s="222"/>
      <c r="B270" s="222"/>
      <c r="C270" s="473" t="s">
        <v>361</v>
      </c>
      <c r="D270" s="223" t="s">
        <v>413</v>
      </c>
      <c r="E270" s="270">
        <v>0</v>
      </c>
      <c r="F270" s="270"/>
      <c r="G270" s="270"/>
      <c r="H270" s="270">
        <f t="shared" si="3"/>
        <v>0</v>
      </c>
    </row>
    <row r="271" spans="1:8" s="231" customFormat="1" ht="12.75">
      <c r="A271" s="213" t="s">
        <v>117</v>
      </c>
      <c r="B271" s="213"/>
      <c r="C271" s="478"/>
      <c r="D271" s="214" t="s">
        <v>74</v>
      </c>
      <c r="E271" s="289">
        <v>2172874</v>
      </c>
      <c r="F271" s="289">
        <f>F272+F281+F290</f>
        <v>226000</v>
      </c>
      <c r="G271" s="289">
        <f>G272+G281+G290</f>
        <v>0</v>
      </c>
      <c r="H271" s="289">
        <f t="shared" si="3"/>
        <v>2398874</v>
      </c>
    </row>
    <row r="272" spans="1:8" s="221" customFormat="1" ht="12">
      <c r="A272" s="215"/>
      <c r="B272" s="216" t="s">
        <v>118</v>
      </c>
      <c r="C272" s="479"/>
      <c r="D272" s="217" t="s">
        <v>119</v>
      </c>
      <c r="E272" s="299">
        <v>1186500</v>
      </c>
      <c r="F272" s="299">
        <f>F273</f>
        <v>226000</v>
      </c>
      <c r="G272" s="299">
        <f>G273</f>
        <v>0</v>
      </c>
      <c r="H272" s="299">
        <f t="shared" si="3"/>
        <v>1412500</v>
      </c>
    </row>
    <row r="273" spans="1:8" ht="45" customHeight="1">
      <c r="A273" s="222"/>
      <c r="B273" s="222"/>
      <c r="C273" s="469" t="s">
        <v>362</v>
      </c>
      <c r="D273" s="223" t="s">
        <v>419</v>
      </c>
      <c r="E273" s="270">
        <v>1186500</v>
      </c>
      <c r="F273" s="270">
        <f>100000+36000+20000+20000+50000</f>
        <v>226000</v>
      </c>
      <c r="G273" s="270"/>
      <c r="H273" s="270">
        <f aca="true" t="shared" si="4" ref="H273:H338">E273+F273-G273</f>
        <v>1412500</v>
      </c>
    </row>
    <row r="274" spans="1:8" s="221" customFormat="1" ht="10.5" hidden="1">
      <c r="A274" s="215"/>
      <c r="B274" s="216" t="s">
        <v>121</v>
      </c>
      <c r="C274" s="479"/>
      <c r="D274" s="217" t="s">
        <v>420</v>
      </c>
      <c r="E274" s="290">
        <v>0</v>
      </c>
      <c r="F274" s="290"/>
      <c r="G274" s="290"/>
      <c r="H274" s="290">
        <f t="shared" si="4"/>
        <v>0</v>
      </c>
    </row>
    <row r="275" spans="1:8" ht="11.25" hidden="1">
      <c r="A275" s="222"/>
      <c r="B275" s="222"/>
      <c r="C275" s="469" t="s">
        <v>269</v>
      </c>
      <c r="D275" s="223" t="s">
        <v>331</v>
      </c>
      <c r="E275" s="270">
        <v>0</v>
      </c>
      <c r="F275" s="270"/>
      <c r="G275" s="270"/>
      <c r="H275" s="270">
        <f t="shared" si="4"/>
        <v>0</v>
      </c>
    </row>
    <row r="276" spans="1:8" ht="11.25" hidden="1">
      <c r="A276" s="222"/>
      <c r="B276" s="222"/>
      <c r="C276" s="469" t="s">
        <v>284</v>
      </c>
      <c r="D276" s="223" t="s">
        <v>334</v>
      </c>
      <c r="E276" s="270">
        <v>0</v>
      </c>
      <c r="F276" s="270"/>
      <c r="G276" s="270"/>
      <c r="H276" s="270">
        <f t="shared" si="4"/>
        <v>0</v>
      </c>
    </row>
    <row r="277" spans="1:8" ht="11.25" hidden="1">
      <c r="A277" s="222"/>
      <c r="B277" s="222"/>
      <c r="C277" s="469" t="s">
        <v>285</v>
      </c>
      <c r="D277" s="223" t="s">
        <v>335</v>
      </c>
      <c r="E277" s="270">
        <v>0</v>
      </c>
      <c r="F277" s="270"/>
      <c r="G277" s="270"/>
      <c r="H277" s="270">
        <f t="shared" si="4"/>
        <v>0</v>
      </c>
    </row>
    <row r="278" spans="1:8" ht="11.25" hidden="1">
      <c r="A278" s="222"/>
      <c r="B278" s="222"/>
      <c r="C278" s="469" t="s">
        <v>270</v>
      </c>
      <c r="D278" s="223" t="s">
        <v>301</v>
      </c>
      <c r="E278" s="270">
        <v>0</v>
      </c>
      <c r="F278" s="270"/>
      <c r="G278" s="270"/>
      <c r="H278" s="270">
        <f t="shared" si="4"/>
        <v>0</v>
      </c>
    </row>
    <row r="279" spans="1:8" ht="11.25" hidden="1">
      <c r="A279" s="222"/>
      <c r="B279" s="222"/>
      <c r="C279" s="469" t="s">
        <v>286</v>
      </c>
      <c r="D279" s="223" t="s">
        <v>336</v>
      </c>
      <c r="E279" s="270">
        <v>0</v>
      </c>
      <c r="F279" s="270"/>
      <c r="G279" s="270"/>
      <c r="H279" s="270">
        <f t="shared" si="4"/>
        <v>0</v>
      </c>
    </row>
    <row r="280" spans="1:8" ht="11.25" hidden="1">
      <c r="A280" s="222"/>
      <c r="B280" s="222"/>
      <c r="C280" s="469" t="s">
        <v>292</v>
      </c>
      <c r="D280" s="223" t="s">
        <v>387</v>
      </c>
      <c r="E280" s="270">
        <v>0</v>
      </c>
      <c r="F280" s="270"/>
      <c r="G280" s="270"/>
      <c r="H280" s="270">
        <f t="shared" si="4"/>
        <v>0</v>
      </c>
    </row>
    <row r="281" spans="1:8" s="221" customFormat="1" ht="10.5">
      <c r="A281" s="215"/>
      <c r="B281" s="216" t="s">
        <v>122</v>
      </c>
      <c r="C281" s="479"/>
      <c r="D281" s="217" t="s">
        <v>421</v>
      </c>
      <c r="E281" s="290">
        <v>1000</v>
      </c>
      <c r="F281" s="290">
        <f>F282</f>
        <v>0</v>
      </c>
      <c r="G281" s="290">
        <f>G282</f>
        <v>0</v>
      </c>
      <c r="H281" s="290">
        <f t="shared" si="4"/>
        <v>1000</v>
      </c>
    </row>
    <row r="282" spans="1:8" ht="11.25">
      <c r="A282" s="222"/>
      <c r="B282" s="222"/>
      <c r="C282" s="469" t="s">
        <v>270</v>
      </c>
      <c r="D282" s="223" t="s">
        <v>301</v>
      </c>
      <c r="E282" s="270">
        <v>1000</v>
      </c>
      <c r="F282" s="270"/>
      <c r="G282" s="270"/>
      <c r="H282" s="270">
        <f t="shared" si="4"/>
        <v>1000</v>
      </c>
    </row>
    <row r="283" spans="1:8" s="221" customFormat="1" ht="10.5" hidden="1">
      <c r="A283" s="215"/>
      <c r="B283" s="216" t="s">
        <v>363</v>
      </c>
      <c r="C283" s="479"/>
      <c r="D283" s="217" t="s">
        <v>422</v>
      </c>
      <c r="E283" s="290">
        <v>0</v>
      </c>
      <c r="F283" s="290"/>
      <c r="G283" s="290"/>
      <c r="H283" s="290">
        <f t="shared" si="4"/>
        <v>0</v>
      </c>
    </row>
    <row r="284" spans="1:8" ht="11.25" hidden="1">
      <c r="A284" s="222"/>
      <c r="B284" s="222"/>
      <c r="C284" s="469" t="s">
        <v>284</v>
      </c>
      <c r="D284" s="223" t="s">
        <v>334</v>
      </c>
      <c r="E284" s="270">
        <v>0</v>
      </c>
      <c r="F284" s="270"/>
      <c r="G284" s="270"/>
      <c r="H284" s="270">
        <f t="shared" si="4"/>
        <v>0</v>
      </c>
    </row>
    <row r="285" spans="1:8" ht="11.25" hidden="1">
      <c r="A285" s="222"/>
      <c r="B285" s="222"/>
      <c r="C285" s="469" t="s">
        <v>285</v>
      </c>
      <c r="D285" s="223" t="s">
        <v>335</v>
      </c>
      <c r="E285" s="270">
        <v>0</v>
      </c>
      <c r="F285" s="270"/>
      <c r="G285" s="270"/>
      <c r="H285" s="270">
        <f t="shared" si="4"/>
        <v>0</v>
      </c>
    </row>
    <row r="286" spans="1:8" ht="11.25" hidden="1">
      <c r="A286" s="222"/>
      <c r="B286" s="222"/>
      <c r="C286" s="469" t="s">
        <v>270</v>
      </c>
      <c r="D286" s="223" t="s">
        <v>301</v>
      </c>
      <c r="E286" s="270">
        <v>0</v>
      </c>
      <c r="F286" s="270"/>
      <c r="G286" s="270"/>
      <c r="H286" s="270">
        <f t="shared" si="4"/>
        <v>0</v>
      </c>
    </row>
    <row r="287" spans="1:8" ht="11.25" hidden="1">
      <c r="A287" s="222"/>
      <c r="B287" s="222"/>
      <c r="C287" s="469" t="s">
        <v>286</v>
      </c>
      <c r="D287" s="223" t="s">
        <v>336</v>
      </c>
      <c r="E287" s="270">
        <v>0</v>
      </c>
      <c r="F287" s="270"/>
      <c r="G287" s="270"/>
      <c r="H287" s="270">
        <f t="shared" si="4"/>
        <v>0</v>
      </c>
    </row>
    <row r="288" spans="1:8" ht="11.25" hidden="1">
      <c r="A288" s="222"/>
      <c r="B288" s="222"/>
      <c r="C288" s="469" t="s">
        <v>292</v>
      </c>
      <c r="D288" s="223" t="s">
        <v>387</v>
      </c>
      <c r="E288" s="270">
        <v>0</v>
      </c>
      <c r="F288" s="270"/>
      <c r="G288" s="270"/>
      <c r="H288" s="270">
        <f t="shared" si="4"/>
        <v>0</v>
      </c>
    </row>
    <row r="289" spans="1:8" ht="11.25" hidden="1">
      <c r="A289" s="222"/>
      <c r="B289" s="222"/>
      <c r="C289" s="469" t="s">
        <v>300</v>
      </c>
      <c r="D289" s="223" t="s">
        <v>302</v>
      </c>
      <c r="E289" s="270">
        <v>0</v>
      </c>
      <c r="F289" s="270"/>
      <c r="G289" s="270"/>
      <c r="H289" s="270">
        <f t="shared" si="4"/>
        <v>0</v>
      </c>
    </row>
    <row r="290" spans="1:8" s="221" customFormat="1" ht="31.5">
      <c r="A290" s="215"/>
      <c r="B290" s="216" t="s">
        <v>120</v>
      </c>
      <c r="C290" s="479"/>
      <c r="D290" s="217" t="s">
        <v>75</v>
      </c>
      <c r="E290" s="290">
        <v>985374</v>
      </c>
      <c r="F290" s="290">
        <f>F291</f>
        <v>0</v>
      </c>
      <c r="G290" s="290">
        <f>G291</f>
        <v>0</v>
      </c>
      <c r="H290" s="290">
        <f t="shared" si="4"/>
        <v>985374</v>
      </c>
    </row>
    <row r="291" spans="1:8" ht="11.25">
      <c r="A291" s="232"/>
      <c r="B291" s="232"/>
      <c r="C291" s="482" t="s">
        <v>364</v>
      </c>
      <c r="D291" s="233" t="s">
        <v>423</v>
      </c>
      <c r="E291" s="271">
        <v>985374</v>
      </c>
      <c r="F291" s="271"/>
      <c r="G291" s="271"/>
      <c r="H291" s="271">
        <f t="shared" si="4"/>
        <v>985374</v>
      </c>
    </row>
    <row r="292" spans="1:8" s="231" customFormat="1" ht="12.75">
      <c r="A292" s="213">
        <v>852</v>
      </c>
      <c r="B292" s="213"/>
      <c r="C292" s="488"/>
      <c r="D292" s="214" t="s">
        <v>424</v>
      </c>
      <c r="E292" s="289">
        <v>3344353</v>
      </c>
      <c r="F292" s="289">
        <f>F293+F320+F330+F350+F362+F364</f>
        <v>1000</v>
      </c>
      <c r="G292" s="289">
        <f>G293+G320+G330+G350+G362+G364</f>
        <v>1000</v>
      </c>
      <c r="H292" s="289">
        <f t="shared" si="4"/>
        <v>3344353</v>
      </c>
    </row>
    <row r="293" spans="1:8" s="221" customFormat="1" ht="10.5">
      <c r="A293" s="215"/>
      <c r="B293" s="216" t="s">
        <v>123</v>
      </c>
      <c r="C293" s="484"/>
      <c r="D293" s="217" t="s">
        <v>77</v>
      </c>
      <c r="E293" s="290">
        <v>1604523</v>
      </c>
      <c r="F293" s="290">
        <f>SUM(F294:F319)</f>
        <v>0</v>
      </c>
      <c r="G293" s="290">
        <f>SUM(G294:G319)</f>
        <v>0</v>
      </c>
      <c r="H293" s="290">
        <f t="shared" si="4"/>
        <v>1604523</v>
      </c>
    </row>
    <row r="294" spans="1:8" ht="33.75">
      <c r="A294" s="222"/>
      <c r="B294" s="222"/>
      <c r="C294" s="473" t="s">
        <v>346</v>
      </c>
      <c r="D294" s="223" t="s">
        <v>414</v>
      </c>
      <c r="E294" s="270">
        <v>72804</v>
      </c>
      <c r="F294" s="270"/>
      <c r="G294" s="270"/>
      <c r="H294" s="270">
        <f t="shared" si="4"/>
        <v>72804</v>
      </c>
    </row>
    <row r="295" spans="1:8" ht="14.25" customHeight="1">
      <c r="A295" s="222"/>
      <c r="B295" s="222"/>
      <c r="C295" s="470" t="s">
        <v>276</v>
      </c>
      <c r="D295" s="223" t="s">
        <v>384</v>
      </c>
      <c r="E295" s="270">
        <v>134273</v>
      </c>
      <c r="F295" s="270"/>
      <c r="G295" s="270"/>
      <c r="H295" s="270">
        <f t="shared" si="4"/>
        <v>134273</v>
      </c>
    </row>
    <row r="296" spans="1:8" ht="11.25">
      <c r="A296" s="222"/>
      <c r="B296" s="222"/>
      <c r="C296" s="470" t="s">
        <v>277</v>
      </c>
      <c r="D296" s="223" t="s">
        <v>325</v>
      </c>
      <c r="E296" s="270">
        <v>656948</v>
      </c>
      <c r="F296" s="270"/>
      <c r="G296" s="270"/>
      <c r="H296" s="270">
        <f t="shared" si="4"/>
        <v>656948</v>
      </c>
    </row>
    <row r="297" spans="1:8" ht="11.25">
      <c r="A297" s="222"/>
      <c r="B297" s="222"/>
      <c r="C297" s="470" t="s">
        <v>278</v>
      </c>
      <c r="D297" s="223" t="s">
        <v>326</v>
      </c>
      <c r="E297" s="270">
        <v>51356</v>
      </c>
      <c r="F297" s="270"/>
      <c r="G297" s="270"/>
      <c r="H297" s="270">
        <f t="shared" si="4"/>
        <v>51356</v>
      </c>
    </row>
    <row r="298" spans="1:8" ht="11.25">
      <c r="A298" s="222"/>
      <c r="B298" s="222"/>
      <c r="C298" s="470" t="s">
        <v>279</v>
      </c>
      <c r="D298" s="223" t="s">
        <v>327</v>
      </c>
      <c r="E298" s="270">
        <v>127275</v>
      </c>
      <c r="F298" s="270"/>
      <c r="G298" s="270"/>
      <c r="H298" s="270">
        <f t="shared" si="4"/>
        <v>127275</v>
      </c>
    </row>
    <row r="299" spans="1:8" ht="11.25">
      <c r="A299" s="222"/>
      <c r="B299" s="222"/>
      <c r="C299" s="470" t="s">
        <v>280</v>
      </c>
      <c r="D299" s="223" t="s">
        <v>328</v>
      </c>
      <c r="E299" s="270">
        <v>17309</v>
      </c>
      <c r="F299" s="270"/>
      <c r="G299" s="270"/>
      <c r="H299" s="270">
        <f t="shared" si="4"/>
        <v>17309</v>
      </c>
    </row>
    <row r="300" spans="1:8" ht="11.25">
      <c r="A300" s="222"/>
      <c r="B300" s="222"/>
      <c r="C300" s="470" t="s">
        <v>282</v>
      </c>
      <c r="D300" s="223" t="s">
        <v>386</v>
      </c>
      <c r="E300" s="270">
        <v>6800</v>
      </c>
      <c r="F300" s="270"/>
      <c r="G300" s="270"/>
      <c r="H300" s="270">
        <f t="shared" si="4"/>
        <v>6800</v>
      </c>
    </row>
    <row r="301" spans="1:8" ht="11.25">
      <c r="A301" s="222"/>
      <c r="B301" s="222"/>
      <c r="C301" s="470" t="s">
        <v>269</v>
      </c>
      <c r="D301" s="223" t="s">
        <v>331</v>
      </c>
      <c r="E301" s="270">
        <v>115028</v>
      </c>
      <c r="F301" s="270"/>
      <c r="G301" s="270"/>
      <c r="H301" s="270">
        <f t="shared" si="4"/>
        <v>115028</v>
      </c>
    </row>
    <row r="302" spans="1:8" ht="11.25">
      <c r="A302" s="222"/>
      <c r="B302" s="222"/>
      <c r="C302" s="470" t="s">
        <v>365</v>
      </c>
      <c r="D302" s="223" t="s">
        <v>425</v>
      </c>
      <c r="E302" s="270">
        <v>167534</v>
      </c>
      <c r="F302" s="270"/>
      <c r="G302" s="270"/>
      <c r="H302" s="270">
        <f t="shared" si="4"/>
        <v>167534</v>
      </c>
    </row>
    <row r="303" spans="1:8" ht="11.25">
      <c r="A303" s="222"/>
      <c r="B303" s="222"/>
      <c r="C303" s="470" t="s">
        <v>366</v>
      </c>
      <c r="D303" s="223" t="s">
        <v>425</v>
      </c>
      <c r="E303" s="270">
        <v>12000</v>
      </c>
      <c r="F303" s="270"/>
      <c r="G303" s="270"/>
      <c r="H303" s="270">
        <f t="shared" si="4"/>
        <v>12000</v>
      </c>
    </row>
    <row r="304" spans="1:8" ht="11.25">
      <c r="A304" s="222"/>
      <c r="B304" s="222"/>
      <c r="C304" s="470" t="s">
        <v>332</v>
      </c>
      <c r="D304" s="223" t="s">
        <v>333</v>
      </c>
      <c r="E304" s="270">
        <v>4090</v>
      </c>
      <c r="F304" s="270"/>
      <c r="G304" s="270"/>
      <c r="H304" s="270">
        <f t="shared" si="4"/>
        <v>4090</v>
      </c>
    </row>
    <row r="305" spans="1:8" ht="11.25">
      <c r="A305" s="222"/>
      <c r="B305" s="222"/>
      <c r="C305" s="470" t="s">
        <v>284</v>
      </c>
      <c r="D305" s="223" t="s">
        <v>334</v>
      </c>
      <c r="E305" s="270">
        <v>86192</v>
      </c>
      <c r="F305" s="270"/>
      <c r="G305" s="270"/>
      <c r="H305" s="270">
        <f t="shared" si="4"/>
        <v>86192</v>
      </c>
    </row>
    <row r="306" spans="1:8" ht="11.25">
      <c r="A306" s="222"/>
      <c r="B306" s="222"/>
      <c r="C306" s="470" t="s">
        <v>285</v>
      </c>
      <c r="D306" s="223" t="s">
        <v>335</v>
      </c>
      <c r="E306" s="270">
        <v>10000</v>
      </c>
      <c r="F306" s="270"/>
      <c r="G306" s="270"/>
      <c r="H306" s="270">
        <f t="shared" si="4"/>
        <v>10000</v>
      </c>
    </row>
    <row r="307" spans="1:8" ht="11.25">
      <c r="A307" s="222"/>
      <c r="B307" s="222"/>
      <c r="C307" s="470" t="s">
        <v>312</v>
      </c>
      <c r="D307" s="223" t="s">
        <v>283</v>
      </c>
      <c r="E307" s="270">
        <v>1500</v>
      </c>
      <c r="F307" s="270"/>
      <c r="G307" s="270"/>
      <c r="H307" s="270">
        <f t="shared" si="4"/>
        <v>1500</v>
      </c>
    </row>
    <row r="308" spans="1:8" ht="11.25">
      <c r="A308" s="222"/>
      <c r="B308" s="222"/>
      <c r="C308" s="470" t="s">
        <v>270</v>
      </c>
      <c r="D308" s="223" t="s">
        <v>301</v>
      </c>
      <c r="E308" s="270">
        <v>84998</v>
      </c>
      <c r="F308" s="270"/>
      <c r="G308" s="270"/>
      <c r="H308" s="270">
        <f t="shared" si="4"/>
        <v>84998</v>
      </c>
    </row>
    <row r="309" spans="1:8" ht="11.25">
      <c r="A309" s="222"/>
      <c r="B309" s="222"/>
      <c r="C309" s="470" t="s">
        <v>286</v>
      </c>
      <c r="D309" s="223" t="s">
        <v>336</v>
      </c>
      <c r="E309" s="270">
        <v>4037</v>
      </c>
      <c r="F309" s="270"/>
      <c r="G309" s="270"/>
      <c r="H309" s="270">
        <f t="shared" si="4"/>
        <v>4037</v>
      </c>
    </row>
    <row r="310" spans="1:8" ht="22.5">
      <c r="A310" s="222"/>
      <c r="B310" s="222"/>
      <c r="C310" s="470" t="s">
        <v>287</v>
      </c>
      <c r="D310" s="223" t="s">
        <v>337</v>
      </c>
      <c r="E310" s="270">
        <v>2355</v>
      </c>
      <c r="F310" s="270"/>
      <c r="G310" s="270"/>
      <c r="H310" s="270">
        <f t="shared" si="4"/>
        <v>2355</v>
      </c>
    </row>
    <row r="311" spans="1:8" ht="22.5">
      <c r="A311" s="222"/>
      <c r="B311" s="222"/>
      <c r="C311" s="470" t="s">
        <v>288</v>
      </c>
      <c r="D311" s="223" t="s">
        <v>338</v>
      </c>
      <c r="E311" s="270">
        <v>7201</v>
      </c>
      <c r="F311" s="270"/>
      <c r="G311" s="270"/>
      <c r="H311" s="270">
        <f t="shared" si="4"/>
        <v>7201</v>
      </c>
    </row>
    <row r="312" spans="1:8" ht="11.25">
      <c r="A312" s="222"/>
      <c r="B312" s="222"/>
      <c r="C312" s="470" t="s">
        <v>289</v>
      </c>
      <c r="D312" s="223" t="s">
        <v>339</v>
      </c>
      <c r="E312" s="270">
        <v>3000</v>
      </c>
      <c r="F312" s="270"/>
      <c r="G312" s="270"/>
      <c r="H312" s="270">
        <f t="shared" si="4"/>
        <v>3000</v>
      </c>
    </row>
    <row r="313" spans="1:8" ht="11.25">
      <c r="A313" s="222"/>
      <c r="B313" s="222"/>
      <c r="C313" s="470" t="s">
        <v>290</v>
      </c>
      <c r="D313" s="223" t="s">
        <v>340</v>
      </c>
      <c r="E313" s="270">
        <v>5557</v>
      </c>
      <c r="F313" s="270"/>
      <c r="G313" s="270"/>
      <c r="H313" s="270">
        <f t="shared" si="4"/>
        <v>5557</v>
      </c>
    </row>
    <row r="314" spans="1:8" ht="11.25">
      <c r="A314" s="222"/>
      <c r="B314" s="222"/>
      <c r="C314" s="470" t="s">
        <v>291</v>
      </c>
      <c r="D314" s="223" t="s">
        <v>329</v>
      </c>
      <c r="E314" s="270">
        <v>26922</v>
      </c>
      <c r="F314" s="270"/>
      <c r="G314" s="270"/>
      <c r="H314" s="270">
        <f t="shared" si="4"/>
        <v>26922</v>
      </c>
    </row>
    <row r="315" spans="1:8" ht="11.25">
      <c r="A315" s="222"/>
      <c r="B315" s="222"/>
      <c r="C315" s="470" t="s">
        <v>292</v>
      </c>
      <c r="D315" s="223" t="s">
        <v>387</v>
      </c>
      <c r="E315" s="270">
        <v>662</v>
      </c>
      <c r="F315" s="270"/>
      <c r="G315" s="270"/>
      <c r="H315" s="270">
        <f t="shared" si="4"/>
        <v>662</v>
      </c>
    </row>
    <row r="316" spans="1:8" ht="11.25">
      <c r="A316" s="222"/>
      <c r="B316" s="222"/>
      <c r="C316" s="470" t="s">
        <v>295</v>
      </c>
      <c r="D316" s="223" t="s">
        <v>390</v>
      </c>
      <c r="E316" s="270">
        <v>1000</v>
      </c>
      <c r="F316" s="270"/>
      <c r="G316" s="270"/>
      <c r="H316" s="270">
        <f t="shared" si="4"/>
        <v>1000</v>
      </c>
    </row>
    <row r="317" spans="1:8" ht="11.25" customHeight="1">
      <c r="A317" s="222"/>
      <c r="B317" s="222"/>
      <c r="C317" s="470" t="s">
        <v>296</v>
      </c>
      <c r="D317" s="223" t="s">
        <v>341</v>
      </c>
      <c r="E317" s="270">
        <v>900</v>
      </c>
      <c r="F317" s="270"/>
      <c r="G317" s="270"/>
      <c r="H317" s="270">
        <f t="shared" si="4"/>
        <v>900</v>
      </c>
    </row>
    <row r="318" spans="1:8" ht="22.5">
      <c r="A318" s="222"/>
      <c r="B318" s="222"/>
      <c r="C318" s="470" t="s">
        <v>297</v>
      </c>
      <c r="D318" s="223" t="s">
        <v>342</v>
      </c>
      <c r="E318" s="270">
        <v>4782</v>
      </c>
      <c r="F318" s="270"/>
      <c r="G318" s="270"/>
      <c r="H318" s="270">
        <f t="shared" si="4"/>
        <v>4782</v>
      </c>
    </row>
    <row r="319" spans="1:8" ht="11.25">
      <c r="A319" s="222"/>
      <c r="B319" s="222"/>
      <c r="C319" s="470" t="s">
        <v>300</v>
      </c>
      <c r="D319" s="223" t="s">
        <v>302</v>
      </c>
      <c r="E319" s="270">
        <v>0</v>
      </c>
      <c r="F319" s="270"/>
      <c r="G319" s="270"/>
      <c r="H319" s="270">
        <f t="shared" si="4"/>
        <v>0</v>
      </c>
    </row>
    <row r="320" spans="1:8" s="221" customFormat="1" ht="10.5">
      <c r="A320" s="215"/>
      <c r="B320" s="216" t="s">
        <v>124</v>
      </c>
      <c r="C320" s="484"/>
      <c r="D320" s="217" t="s">
        <v>79</v>
      </c>
      <c r="E320" s="290">
        <v>1418349</v>
      </c>
      <c r="F320" s="290">
        <f>SUM(F321:F326)</f>
        <v>0</v>
      </c>
      <c r="G320" s="290">
        <f>SUM(G321:G326)</f>
        <v>0</v>
      </c>
      <c r="H320" s="290">
        <f t="shared" si="4"/>
        <v>1418349</v>
      </c>
    </row>
    <row r="321" spans="1:8" ht="23.25" customHeight="1">
      <c r="A321" s="222"/>
      <c r="B321" s="222"/>
      <c r="C321" s="473" t="s">
        <v>346</v>
      </c>
      <c r="D321" s="223" t="s">
        <v>414</v>
      </c>
      <c r="E321" s="270">
        <v>63986</v>
      </c>
      <c r="F321" s="270"/>
      <c r="G321" s="270"/>
      <c r="H321" s="270">
        <f t="shared" si="4"/>
        <v>63986</v>
      </c>
    </row>
    <row r="322" spans="1:8" ht="11.25">
      <c r="A322" s="222"/>
      <c r="B322" s="222"/>
      <c r="C322" s="473" t="s">
        <v>276</v>
      </c>
      <c r="D322" s="223" t="s">
        <v>384</v>
      </c>
      <c r="E322" s="270">
        <v>1280384</v>
      </c>
      <c r="F322" s="270"/>
      <c r="G322" s="270"/>
      <c r="H322" s="270">
        <f t="shared" si="4"/>
        <v>1280384</v>
      </c>
    </row>
    <row r="323" spans="1:8" ht="11.25" hidden="1">
      <c r="A323" s="222"/>
      <c r="B323" s="222"/>
      <c r="C323" s="473" t="s">
        <v>279</v>
      </c>
      <c r="D323" s="223" t="s">
        <v>327</v>
      </c>
      <c r="E323" s="270">
        <v>0</v>
      </c>
      <c r="F323" s="270"/>
      <c r="G323" s="270"/>
      <c r="H323" s="270">
        <f t="shared" si="4"/>
        <v>0</v>
      </c>
    </row>
    <row r="324" spans="1:8" ht="11.25">
      <c r="A324" s="222"/>
      <c r="B324" s="222"/>
      <c r="C324" s="470" t="s">
        <v>279</v>
      </c>
      <c r="D324" s="223" t="s">
        <v>327</v>
      </c>
      <c r="E324" s="270">
        <v>5362</v>
      </c>
      <c r="F324" s="270"/>
      <c r="G324" s="270"/>
      <c r="H324" s="270">
        <f t="shared" si="4"/>
        <v>5362</v>
      </c>
    </row>
    <row r="325" spans="1:8" ht="11.25">
      <c r="A325" s="222"/>
      <c r="B325" s="222"/>
      <c r="C325" s="470" t="s">
        <v>280</v>
      </c>
      <c r="D325" s="223" t="s">
        <v>328</v>
      </c>
      <c r="E325" s="270">
        <v>1089</v>
      </c>
      <c r="F325" s="270"/>
      <c r="G325" s="270"/>
      <c r="H325" s="270">
        <f t="shared" si="4"/>
        <v>1089</v>
      </c>
    </row>
    <row r="326" spans="1:8" ht="11.25">
      <c r="A326" s="222"/>
      <c r="B326" s="222"/>
      <c r="C326" s="473" t="s">
        <v>282</v>
      </c>
      <c r="D326" s="223" t="s">
        <v>386</v>
      </c>
      <c r="E326" s="270">
        <v>67528</v>
      </c>
      <c r="F326" s="270"/>
      <c r="G326" s="270"/>
      <c r="H326" s="270">
        <f t="shared" si="4"/>
        <v>67528</v>
      </c>
    </row>
    <row r="327" spans="1:8" ht="11.25" hidden="1">
      <c r="A327" s="222"/>
      <c r="B327" s="222"/>
      <c r="C327" s="473" t="s">
        <v>270</v>
      </c>
      <c r="D327" s="223" t="s">
        <v>301</v>
      </c>
      <c r="E327" s="270">
        <v>0</v>
      </c>
      <c r="F327" s="270"/>
      <c r="G327" s="270"/>
      <c r="H327" s="270">
        <f t="shared" si="4"/>
        <v>0</v>
      </c>
    </row>
    <row r="328" spans="1:8" s="221" customFormat="1" ht="31.5" hidden="1">
      <c r="A328" s="215"/>
      <c r="B328" s="216" t="s">
        <v>125</v>
      </c>
      <c r="C328" s="484"/>
      <c r="D328" s="217" t="s">
        <v>426</v>
      </c>
      <c r="E328" s="290">
        <v>0</v>
      </c>
      <c r="F328" s="290"/>
      <c r="G328" s="290"/>
      <c r="H328" s="290">
        <f t="shared" si="4"/>
        <v>0</v>
      </c>
    </row>
    <row r="329" spans="1:8" ht="11.25" hidden="1">
      <c r="A329" s="222"/>
      <c r="B329" s="222"/>
      <c r="C329" s="473" t="s">
        <v>276</v>
      </c>
      <c r="D329" s="223" t="s">
        <v>384</v>
      </c>
      <c r="E329" s="270">
        <v>0</v>
      </c>
      <c r="F329" s="270"/>
      <c r="G329" s="270"/>
      <c r="H329" s="270">
        <f t="shared" si="4"/>
        <v>0</v>
      </c>
    </row>
    <row r="330" spans="1:8" s="221" customFormat="1" ht="10.5">
      <c r="A330" s="215"/>
      <c r="B330" s="216" t="s">
        <v>126</v>
      </c>
      <c r="C330" s="484" t="s">
        <v>289</v>
      </c>
      <c r="D330" s="217" t="s">
        <v>427</v>
      </c>
      <c r="E330" s="290">
        <v>279090</v>
      </c>
      <c r="F330" s="290">
        <f>SUM(F331:F349)</f>
        <v>1000</v>
      </c>
      <c r="G330" s="290">
        <f>SUM(G331:G349)</f>
        <v>1000</v>
      </c>
      <c r="H330" s="290">
        <f t="shared" si="4"/>
        <v>279090</v>
      </c>
    </row>
    <row r="331" spans="1:8" ht="22.5">
      <c r="A331" s="222"/>
      <c r="B331" s="263"/>
      <c r="C331" s="475">
        <v>2580</v>
      </c>
      <c r="D331" s="249" t="s">
        <v>367</v>
      </c>
      <c r="E331" s="294">
        <v>0</v>
      </c>
      <c r="F331" s="294"/>
      <c r="G331" s="294"/>
      <c r="H331" s="294">
        <f t="shared" si="4"/>
        <v>0</v>
      </c>
    </row>
    <row r="332" spans="1:8" ht="11.25">
      <c r="A332" s="222"/>
      <c r="B332" s="222"/>
      <c r="C332" s="470" t="s">
        <v>275</v>
      </c>
      <c r="D332" s="223" t="s">
        <v>324</v>
      </c>
      <c r="E332" s="270">
        <v>70</v>
      </c>
      <c r="F332" s="270"/>
      <c r="G332" s="270"/>
      <c r="H332" s="270">
        <f t="shared" si="4"/>
        <v>70</v>
      </c>
    </row>
    <row r="333" spans="1:8" ht="11.25">
      <c r="A333" s="222"/>
      <c r="B333" s="222"/>
      <c r="C333" s="470" t="s">
        <v>277</v>
      </c>
      <c r="D333" s="223" t="s">
        <v>325</v>
      </c>
      <c r="E333" s="270">
        <v>180077</v>
      </c>
      <c r="F333" s="270"/>
      <c r="G333" s="270"/>
      <c r="H333" s="270">
        <f t="shared" si="4"/>
        <v>180077</v>
      </c>
    </row>
    <row r="334" spans="1:8" ht="11.25">
      <c r="A334" s="222"/>
      <c r="B334" s="222"/>
      <c r="C334" s="470" t="s">
        <v>278</v>
      </c>
      <c r="D334" s="223" t="s">
        <v>326</v>
      </c>
      <c r="E334" s="270">
        <v>12318</v>
      </c>
      <c r="F334" s="270"/>
      <c r="G334" s="270"/>
      <c r="H334" s="270">
        <f t="shared" si="4"/>
        <v>12318</v>
      </c>
    </row>
    <row r="335" spans="1:8" ht="11.25">
      <c r="A335" s="222"/>
      <c r="B335" s="222"/>
      <c r="C335" s="470" t="s">
        <v>279</v>
      </c>
      <c r="D335" s="223" t="s">
        <v>327</v>
      </c>
      <c r="E335" s="270">
        <v>30899</v>
      </c>
      <c r="F335" s="270"/>
      <c r="G335" s="270"/>
      <c r="H335" s="270">
        <f t="shared" si="4"/>
        <v>30899</v>
      </c>
    </row>
    <row r="336" spans="1:8" ht="11.25">
      <c r="A336" s="222"/>
      <c r="B336" s="222"/>
      <c r="C336" s="470" t="s">
        <v>280</v>
      </c>
      <c r="D336" s="223" t="s">
        <v>328</v>
      </c>
      <c r="E336" s="270">
        <v>4714</v>
      </c>
      <c r="F336" s="270"/>
      <c r="G336" s="270"/>
      <c r="H336" s="270">
        <f t="shared" si="4"/>
        <v>4714</v>
      </c>
    </row>
    <row r="337" spans="1:8" ht="11.25">
      <c r="A337" s="222"/>
      <c r="B337" s="222"/>
      <c r="C337" s="470" t="s">
        <v>269</v>
      </c>
      <c r="D337" s="223" t="s">
        <v>331</v>
      </c>
      <c r="E337" s="270">
        <v>2303</v>
      </c>
      <c r="F337" s="270">
        <v>500</v>
      </c>
      <c r="G337" s="270"/>
      <c r="H337" s="270">
        <f t="shared" si="4"/>
        <v>2803</v>
      </c>
    </row>
    <row r="338" spans="1:8" ht="11.25">
      <c r="A338" s="222"/>
      <c r="B338" s="222"/>
      <c r="C338" s="470" t="s">
        <v>285</v>
      </c>
      <c r="D338" s="223" t="s">
        <v>335</v>
      </c>
      <c r="E338" s="270">
        <v>500</v>
      </c>
      <c r="F338" s="270"/>
      <c r="G338" s="270"/>
      <c r="H338" s="270">
        <f t="shared" si="4"/>
        <v>500</v>
      </c>
    </row>
    <row r="339" spans="1:8" ht="11.25">
      <c r="A339" s="222"/>
      <c r="B339" s="222"/>
      <c r="C339" s="470" t="s">
        <v>312</v>
      </c>
      <c r="D339" s="223" t="s">
        <v>283</v>
      </c>
      <c r="E339" s="270">
        <v>60</v>
      </c>
      <c r="F339" s="270"/>
      <c r="G339" s="270"/>
      <c r="H339" s="270">
        <f aca="true" t="shared" si="5" ref="H339:H402">E339+F339-G339</f>
        <v>60</v>
      </c>
    </row>
    <row r="340" spans="1:8" ht="11.25">
      <c r="A340" s="222"/>
      <c r="B340" s="222"/>
      <c r="C340" s="470" t="s">
        <v>270</v>
      </c>
      <c r="D340" s="223" t="s">
        <v>301</v>
      </c>
      <c r="E340" s="270">
        <v>2585</v>
      </c>
      <c r="F340" s="270">
        <v>500</v>
      </c>
      <c r="G340" s="270"/>
      <c r="H340" s="270">
        <f t="shared" si="5"/>
        <v>3085</v>
      </c>
    </row>
    <row r="341" spans="1:8" ht="11.25">
      <c r="A341" s="222"/>
      <c r="B341" s="222"/>
      <c r="C341" s="470" t="s">
        <v>286</v>
      </c>
      <c r="D341" s="223" t="s">
        <v>336</v>
      </c>
      <c r="E341" s="270">
        <v>1196</v>
      </c>
      <c r="F341" s="270"/>
      <c r="G341" s="270"/>
      <c r="H341" s="270">
        <f t="shared" si="5"/>
        <v>1196</v>
      </c>
    </row>
    <row r="342" spans="1:8" ht="13.5" customHeight="1">
      <c r="A342" s="222"/>
      <c r="B342" s="222"/>
      <c r="C342" s="470" t="s">
        <v>288</v>
      </c>
      <c r="D342" s="223" t="s">
        <v>338</v>
      </c>
      <c r="E342" s="270">
        <v>6336</v>
      </c>
      <c r="F342" s="270"/>
      <c r="G342" s="270"/>
      <c r="H342" s="270">
        <f t="shared" si="5"/>
        <v>6336</v>
      </c>
    </row>
    <row r="343" spans="1:8" ht="11.25">
      <c r="A343" s="222"/>
      <c r="B343" s="222"/>
      <c r="C343" s="470" t="s">
        <v>304</v>
      </c>
      <c r="D343" s="223" t="s">
        <v>393</v>
      </c>
      <c r="E343" s="270">
        <v>25658</v>
      </c>
      <c r="F343" s="270"/>
      <c r="G343" s="270">
        <v>1000</v>
      </c>
      <c r="H343" s="270">
        <f t="shared" si="5"/>
        <v>24658</v>
      </c>
    </row>
    <row r="344" spans="1:8" ht="11.25">
      <c r="A344" s="222"/>
      <c r="B344" s="222"/>
      <c r="C344" s="470" t="s">
        <v>289</v>
      </c>
      <c r="D344" s="223" t="s">
        <v>339</v>
      </c>
      <c r="E344" s="270">
        <v>1980</v>
      </c>
      <c r="F344" s="270"/>
      <c r="G344" s="270"/>
      <c r="H344" s="270">
        <f t="shared" si="5"/>
        <v>1980</v>
      </c>
    </row>
    <row r="345" spans="1:8" ht="11.25">
      <c r="A345" s="222"/>
      <c r="B345" s="222"/>
      <c r="C345" s="470" t="s">
        <v>290</v>
      </c>
      <c r="D345" s="223" t="s">
        <v>340</v>
      </c>
      <c r="E345" s="270">
        <v>764</v>
      </c>
      <c r="F345" s="270"/>
      <c r="G345" s="270"/>
      <c r="H345" s="270">
        <f t="shared" si="5"/>
        <v>764</v>
      </c>
    </row>
    <row r="346" spans="1:8" ht="11.25">
      <c r="A346" s="222"/>
      <c r="B346" s="222"/>
      <c r="C346" s="470" t="s">
        <v>291</v>
      </c>
      <c r="D346" s="223" t="s">
        <v>329</v>
      </c>
      <c r="E346" s="270">
        <v>5230</v>
      </c>
      <c r="F346" s="270"/>
      <c r="G346" s="270"/>
      <c r="H346" s="270">
        <f t="shared" si="5"/>
        <v>5230</v>
      </c>
    </row>
    <row r="347" spans="1:8" ht="12.75" customHeight="1">
      <c r="A347" s="222"/>
      <c r="B347" s="222"/>
      <c r="C347" s="470" t="s">
        <v>295</v>
      </c>
      <c r="D347" s="223" t="s">
        <v>390</v>
      </c>
      <c r="E347" s="270">
        <v>700</v>
      </c>
      <c r="F347" s="270"/>
      <c r="G347" s="270"/>
      <c r="H347" s="270">
        <f t="shared" si="5"/>
        <v>700</v>
      </c>
    </row>
    <row r="348" spans="1:8" ht="12.75" customHeight="1">
      <c r="A348" s="222"/>
      <c r="B348" s="222"/>
      <c r="C348" s="470" t="s">
        <v>296</v>
      </c>
      <c r="D348" s="223" t="s">
        <v>341</v>
      </c>
      <c r="E348" s="270">
        <v>1200</v>
      </c>
      <c r="F348" s="270"/>
      <c r="G348" s="270"/>
      <c r="H348" s="270">
        <f t="shared" si="5"/>
        <v>1200</v>
      </c>
    </row>
    <row r="349" spans="1:8" ht="22.5">
      <c r="A349" s="222"/>
      <c r="B349" s="222"/>
      <c r="C349" s="470" t="s">
        <v>297</v>
      </c>
      <c r="D349" s="223" t="s">
        <v>342</v>
      </c>
      <c r="E349" s="270">
        <v>2500</v>
      </c>
      <c r="F349" s="270"/>
      <c r="G349" s="270"/>
      <c r="H349" s="270">
        <f t="shared" si="5"/>
        <v>2500</v>
      </c>
    </row>
    <row r="350" spans="1:8" s="221" customFormat="1" ht="10.5">
      <c r="A350" s="215"/>
      <c r="B350" s="216" t="s">
        <v>127</v>
      </c>
      <c r="C350" s="484"/>
      <c r="D350" s="217" t="s">
        <v>428</v>
      </c>
      <c r="E350" s="290">
        <v>30391</v>
      </c>
      <c r="F350" s="290">
        <f>SUM(F351:F361)</f>
        <v>0</v>
      </c>
      <c r="G350" s="290">
        <f>SUM(G351:G361)</f>
        <v>0</v>
      </c>
      <c r="H350" s="290">
        <f t="shared" si="5"/>
        <v>30391</v>
      </c>
    </row>
    <row r="351" spans="1:8" ht="11.25">
      <c r="A351" s="222"/>
      <c r="B351" s="222"/>
      <c r="C351" s="470" t="s">
        <v>277</v>
      </c>
      <c r="D351" s="223" t="s">
        <v>325</v>
      </c>
      <c r="E351" s="270">
        <v>23514</v>
      </c>
      <c r="F351" s="270"/>
      <c r="G351" s="270"/>
      <c r="H351" s="270">
        <f t="shared" si="5"/>
        <v>23514</v>
      </c>
    </row>
    <row r="352" spans="1:8" ht="11.25" hidden="1">
      <c r="A352" s="222"/>
      <c r="B352" s="222"/>
      <c r="C352" s="473" t="s">
        <v>277</v>
      </c>
      <c r="D352" s="223" t="s">
        <v>325</v>
      </c>
      <c r="E352" s="270">
        <v>0</v>
      </c>
      <c r="F352" s="270"/>
      <c r="G352" s="270"/>
      <c r="H352" s="270">
        <f t="shared" si="5"/>
        <v>0</v>
      </c>
    </row>
    <row r="353" spans="1:8" ht="11.25" hidden="1">
      <c r="A353" s="222"/>
      <c r="B353" s="222"/>
      <c r="C353" s="473" t="s">
        <v>278</v>
      </c>
      <c r="D353" s="223" t="s">
        <v>326</v>
      </c>
      <c r="E353" s="270">
        <v>0</v>
      </c>
      <c r="F353" s="270"/>
      <c r="G353" s="270"/>
      <c r="H353" s="270">
        <f t="shared" si="5"/>
        <v>0</v>
      </c>
    </row>
    <row r="354" spans="1:8" ht="11.25">
      <c r="A354" s="222"/>
      <c r="B354" s="222"/>
      <c r="C354" s="473" t="s">
        <v>279</v>
      </c>
      <c r="D354" s="223" t="s">
        <v>327</v>
      </c>
      <c r="E354" s="270">
        <v>3776</v>
      </c>
      <c r="F354" s="270"/>
      <c r="G354" s="270"/>
      <c r="H354" s="270">
        <f t="shared" si="5"/>
        <v>3776</v>
      </c>
    </row>
    <row r="355" spans="1:8" ht="11.25">
      <c r="A355" s="222"/>
      <c r="B355" s="222"/>
      <c r="C355" s="473" t="s">
        <v>280</v>
      </c>
      <c r="D355" s="223" t="s">
        <v>328</v>
      </c>
      <c r="E355" s="270">
        <v>576</v>
      </c>
      <c r="F355" s="270"/>
      <c r="G355" s="270"/>
      <c r="H355" s="270">
        <f t="shared" si="5"/>
        <v>576</v>
      </c>
    </row>
    <row r="356" spans="1:8" ht="11.25" hidden="1">
      <c r="A356" s="222"/>
      <c r="B356" s="222"/>
      <c r="C356" s="473" t="s">
        <v>282</v>
      </c>
      <c r="D356" s="223" t="s">
        <v>386</v>
      </c>
      <c r="E356" s="270">
        <v>0</v>
      </c>
      <c r="F356" s="270"/>
      <c r="G356" s="270"/>
      <c r="H356" s="270">
        <f t="shared" si="5"/>
        <v>0</v>
      </c>
    </row>
    <row r="357" spans="1:8" ht="11.25">
      <c r="A357" s="222"/>
      <c r="B357" s="222"/>
      <c r="C357" s="473" t="s">
        <v>269</v>
      </c>
      <c r="D357" s="223" t="s">
        <v>331</v>
      </c>
      <c r="E357" s="270">
        <v>500</v>
      </c>
      <c r="F357" s="270"/>
      <c r="G357" s="270"/>
      <c r="H357" s="270">
        <f t="shared" si="5"/>
        <v>500</v>
      </c>
    </row>
    <row r="358" spans="1:8" ht="11.25">
      <c r="A358" s="222"/>
      <c r="B358" s="222"/>
      <c r="C358" s="473" t="s">
        <v>270</v>
      </c>
      <c r="D358" s="223" t="s">
        <v>301</v>
      </c>
      <c r="E358" s="270">
        <v>240</v>
      </c>
      <c r="F358" s="270"/>
      <c r="G358" s="270"/>
      <c r="H358" s="270">
        <f t="shared" si="5"/>
        <v>240</v>
      </c>
    </row>
    <row r="359" spans="1:8" ht="12" customHeight="1">
      <c r="A359" s="222"/>
      <c r="B359" s="222"/>
      <c r="C359" s="470" t="s">
        <v>288</v>
      </c>
      <c r="D359" s="223" t="s">
        <v>338</v>
      </c>
      <c r="E359" s="270">
        <v>600</v>
      </c>
      <c r="F359" s="270"/>
      <c r="G359" s="270"/>
      <c r="H359" s="270">
        <f t="shared" si="5"/>
        <v>600</v>
      </c>
    </row>
    <row r="360" spans="1:8" ht="11.25">
      <c r="A360" s="222"/>
      <c r="B360" s="222"/>
      <c r="C360" s="473" t="s">
        <v>289</v>
      </c>
      <c r="D360" s="223" t="s">
        <v>339</v>
      </c>
      <c r="E360" s="270">
        <v>360</v>
      </c>
      <c r="F360" s="270"/>
      <c r="G360" s="270"/>
      <c r="H360" s="270">
        <f t="shared" si="5"/>
        <v>360</v>
      </c>
    </row>
    <row r="361" spans="1:8" ht="11.25">
      <c r="A361" s="222"/>
      <c r="B361" s="222"/>
      <c r="C361" s="473" t="s">
        <v>291</v>
      </c>
      <c r="D361" s="223" t="s">
        <v>329</v>
      </c>
      <c r="E361" s="270">
        <v>825</v>
      </c>
      <c r="F361" s="270"/>
      <c r="G361" s="270"/>
      <c r="H361" s="270">
        <f t="shared" si="5"/>
        <v>825</v>
      </c>
    </row>
    <row r="362" spans="1:8" s="221" customFormat="1" ht="10.5">
      <c r="A362" s="215"/>
      <c r="B362" s="216" t="s">
        <v>129</v>
      </c>
      <c r="C362" s="484"/>
      <c r="D362" s="217" t="s">
        <v>72</v>
      </c>
      <c r="E362" s="290">
        <v>7000</v>
      </c>
      <c r="F362" s="290">
        <f>F363</f>
        <v>0</v>
      </c>
      <c r="G362" s="290">
        <f>G363</f>
        <v>0</v>
      </c>
      <c r="H362" s="290">
        <f t="shared" si="5"/>
        <v>7000</v>
      </c>
    </row>
    <row r="363" spans="1:8" ht="11.25">
      <c r="A363" s="222"/>
      <c r="B363" s="222"/>
      <c r="C363" s="473" t="s">
        <v>291</v>
      </c>
      <c r="D363" s="223" t="s">
        <v>329</v>
      </c>
      <c r="E363" s="270">
        <v>7000</v>
      </c>
      <c r="F363" s="270"/>
      <c r="G363" s="270"/>
      <c r="H363" s="270">
        <f t="shared" si="5"/>
        <v>7000</v>
      </c>
    </row>
    <row r="364" spans="1:8" s="221" customFormat="1" ht="10.5">
      <c r="A364" s="215"/>
      <c r="B364" s="216" t="s">
        <v>128</v>
      </c>
      <c r="C364" s="484"/>
      <c r="D364" s="217" t="s">
        <v>417</v>
      </c>
      <c r="E364" s="290">
        <v>5000</v>
      </c>
      <c r="F364" s="290">
        <f>F365</f>
        <v>0</v>
      </c>
      <c r="G364" s="290">
        <f>G365</f>
        <v>0</v>
      </c>
      <c r="H364" s="290">
        <f t="shared" si="5"/>
        <v>5000</v>
      </c>
    </row>
    <row r="365" spans="1:8" ht="11.25">
      <c r="A365" s="229"/>
      <c r="B365" s="229"/>
      <c r="C365" s="489" t="s">
        <v>270</v>
      </c>
      <c r="D365" s="230" t="s">
        <v>301</v>
      </c>
      <c r="E365" s="292">
        <v>5000</v>
      </c>
      <c r="F365" s="292"/>
      <c r="G365" s="292"/>
      <c r="H365" s="292">
        <f t="shared" si="5"/>
        <v>5000</v>
      </c>
    </row>
    <row r="366" spans="1:8" s="231" customFormat="1" ht="25.5">
      <c r="A366" s="213">
        <v>853</v>
      </c>
      <c r="B366" s="213"/>
      <c r="C366" s="478"/>
      <c r="D366" s="214" t="s">
        <v>80</v>
      </c>
      <c r="E366" s="289">
        <v>1598739</v>
      </c>
      <c r="F366" s="289">
        <f>F369+F372+F391+F426+F429</f>
        <v>171529</v>
      </c>
      <c r="G366" s="289">
        <f>G369+G372+G391+G426+G429</f>
        <v>20529</v>
      </c>
      <c r="H366" s="289">
        <f t="shared" si="5"/>
        <v>1749739</v>
      </c>
    </row>
    <row r="367" spans="1:8" s="221" customFormat="1" ht="21" hidden="1">
      <c r="A367" s="215"/>
      <c r="B367" s="216" t="s">
        <v>130</v>
      </c>
      <c r="C367" s="479"/>
      <c r="D367" s="217" t="s">
        <v>131</v>
      </c>
      <c r="E367" s="290">
        <v>0</v>
      </c>
      <c r="F367" s="290"/>
      <c r="G367" s="290"/>
      <c r="H367" s="290">
        <f t="shared" si="5"/>
        <v>0</v>
      </c>
    </row>
    <row r="368" spans="1:8" ht="33.75" hidden="1">
      <c r="A368" s="222"/>
      <c r="B368" s="222"/>
      <c r="C368" s="469" t="s">
        <v>348</v>
      </c>
      <c r="D368" s="223" t="s">
        <v>416</v>
      </c>
      <c r="E368" s="270">
        <v>0</v>
      </c>
      <c r="F368" s="270"/>
      <c r="G368" s="270"/>
      <c r="H368" s="270">
        <f t="shared" si="5"/>
        <v>0</v>
      </c>
    </row>
    <row r="369" spans="1:10" ht="21.75">
      <c r="A369" s="215"/>
      <c r="B369" s="264">
        <v>85311</v>
      </c>
      <c r="C369" s="479"/>
      <c r="D369" s="217" t="s">
        <v>131</v>
      </c>
      <c r="E369" s="290">
        <v>163949</v>
      </c>
      <c r="F369" s="290">
        <f>SUM(F370:F371)</f>
        <v>20000</v>
      </c>
      <c r="G369" s="290">
        <f>SUM(G370:G371)</f>
        <v>0</v>
      </c>
      <c r="H369" s="290">
        <f>SUM(H370:H371)</f>
        <v>183949</v>
      </c>
      <c r="J369" s="6"/>
    </row>
    <row r="370" spans="1:10" ht="33.75">
      <c r="A370" s="215"/>
      <c r="B370" s="222"/>
      <c r="C370" s="469" t="s">
        <v>374</v>
      </c>
      <c r="D370" s="223" t="s">
        <v>375</v>
      </c>
      <c r="E370" s="270">
        <v>74522</v>
      </c>
      <c r="F370" s="270"/>
      <c r="G370" s="270"/>
      <c r="H370" s="270">
        <f t="shared" si="5"/>
        <v>74522</v>
      </c>
      <c r="J370" s="288"/>
    </row>
    <row r="371" spans="1:10" ht="22.5">
      <c r="A371" s="222"/>
      <c r="B371" s="222"/>
      <c r="C371" s="475">
        <v>2580</v>
      </c>
      <c r="D371" s="249" t="s">
        <v>367</v>
      </c>
      <c r="E371" s="294">
        <v>89427</v>
      </c>
      <c r="F371" s="294">
        <v>20000</v>
      </c>
      <c r="G371" s="294"/>
      <c r="H371" s="294">
        <f t="shared" si="5"/>
        <v>109427</v>
      </c>
      <c r="J371" s="288"/>
    </row>
    <row r="372" spans="1:8" s="221" customFormat="1" ht="21">
      <c r="A372" s="215"/>
      <c r="B372" s="216" t="s">
        <v>132</v>
      </c>
      <c r="C372" s="479"/>
      <c r="D372" s="217" t="s">
        <v>429</v>
      </c>
      <c r="E372" s="290">
        <v>139400</v>
      </c>
      <c r="F372" s="290">
        <f>SUM(F373:F390)</f>
        <v>17777</v>
      </c>
      <c r="G372" s="290">
        <f>SUM(G373:G390)</f>
        <v>17777</v>
      </c>
      <c r="H372" s="290">
        <f t="shared" si="5"/>
        <v>139400</v>
      </c>
    </row>
    <row r="373" spans="1:8" ht="11.25">
      <c r="A373" s="222"/>
      <c r="B373" s="222"/>
      <c r="C373" s="469" t="s">
        <v>277</v>
      </c>
      <c r="D373" s="223" t="s">
        <v>325</v>
      </c>
      <c r="E373" s="270">
        <v>26215</v>
      </c>
      <c r="F373" s="270">
        <v>15000</v>
      </c>
      <c r="G373" s="270"/>
      <c r="H373" s="270">
        <f t="shared" si="5"/>
        <v>41215</v>
      </c>
    </row>
    <row r="374" spans="1:8" ht="11.25">
      <c r="A374" s="222"/>
      <c r="B374" s="222"/>
      <c r="C374" s="469" t="s">
        <v>278</v>
      </c>
      <c r="D374" s="223" t="s">
        <v>326</v>
      </c>
      <c r="E374" s="270">
        <v>1647</v>
      </c>
      <c r="F374" s="270"/>
      <c r="G374" s="270"/>
      <c r="H374" s="270">
        <f t="shared" si="5"/>
        <v>1647</v>
      </c>
    </row>
    <row r="375" spans="1:8" ht="11.25">
      <c r="A375" s="222"/>
      <c r="B375" s="222"/>
      <c r="C375" s="469" t="s">
        <v>279</v>
      </c>
      <c r="D375" s="223" t="s">
        <v>327</v>
      </c>
      <c r="E375" s="270">
        <v>4456</v>
      </c>
      <c r="F375" s="270">
        <v>2409</v>
      </c>
      <c r="G375" s="270"/>
      <c r="H375" s="270">
        <f t="shared" si="5"/>
        <v>6865</v>
      </c>
    </row>
    <row r="376" spans="1:8" ht="11.25">
      <c r="A376" s="222"/>
      <c r="B376" s="222"/>
      <c r="C376" s="469" t="s">
        <v>280</v>
      </c>
      <c r="D376" s="223" t="s">
        <v>328</v>
      </c>
      <c r="E376" s="270">
        <v>680</v>
      </c>
      <c r="F376" s="270">
        <v>368</v>
      </c>
      <c r="G376" s="270"/>
      <c r="H376" s="270">
        <f t="shared" si="5"/>
        <v>1048</v>
      </c>
    </row>
    <row r="377" spans="1:8" ht="11.25">
      <c r="A377" s="222"/>
      <c r="B377" s="222"/>
      <c r="C377" s="469" t="s">
        <v>282</v>
      </c>
      <c r="D377" s="223" t="s">
        <v>386</v>
      </c>
      <c r="E377" s="270">
        <v>51600</v>
      </c>
      <c r="F377" s="270"/>
      <c r="G377" s="270">
        <v>17777</v>
      </c>
      <c r="H377" s="270">
        <f t="shared" si="5"/>
        <v>33823</v>
      </c>
    </row>
    <row r="378" spans="1:8" ht="11.25">
      <c r="A378" s="222"/>
      <c r="B378" s="222"/>
      <c r="C378" s="469" t="s">
        <v>269</v>
      </c>
      <c r="D378" s="223" t="s">
        <v>331</v>
      </c>
      <c r="E378" s="270">
        <v>4605</v>
      </c>
      <c r="F378" s="270"/>
      <c r="G378" s="270"/>
      <c r="H378" s="270">
        <f t="shared" si="5"/>
        <v>4605</v>
      </c>
    </row>
    <row r="379" spans="1:8" ht="11.25">
      <c r="A379" s="222"/>
      <c r="B379" s="222"/>
      <c r="C379" s="469" t="s">
        <v>285</v>
      </c>
      <c r="D379" s="223" t="s">
        <v>335</v>
      </c>
      <c r="E379" s="270">
        <v>400</v>
      </c>
      <c r="F379" s="270"/>
      <c r="G379" s="270"/>
      <c r="H379" s="270">
        <f t="shared" si="5"/>
        <v>400</v>
      </c>
    </row>
    <row r="380" spans="1:8" ht="11.25">
      <c r="A380" s="222"/>
      <c r="B380" s="222"/>
      <c r="C380" s="470" t="s">
        <v>312</v>
      </c>
      <c r="D380" s="223" t="s">
        <v>283</v>
      </c>
      <c r="E380" s="270">
        <v>40</v>
      </c>
      <c r="F380" s="270"/>
      <c r="G380" s="270"/>
      <c r="H380" s="270">
        <f t="shared" si="5"/>
        <v>40</v>
      </c>
    </row>
    <row r="381" spans="1:8" ht="11.25">
      <c r="A381" s="222"/>
      <c r="B381" s="222"/>
      <c r="C381" s="469" t="s">
        <v>270</v>
      </c>
      <c r="D381" s="223" t="s">
        <v>301</v>
      </c>
      <c r="E381" s="270">
        <v>34464</v>
      </c>
      <c r="F381" s="270"/>
      <c r="G381" s="270"/>
      <c r="H381" s="270">
        <f t="shared" si="5"/>
        <v>34464</v>
      </c>
    </row>
    <row r="382" spans="1:8" ht="11.25">
      <c r="A382" s="222"/>
      <c r="B382" s="222"/>
      <c r="C382" s="469" t="s">
        <v>286</v>
      </c>
      <c r="D382" s="223" t="s">
        <v>336</v>
      </c>
      <c r="E382" s="270">
        <v>864</v>
      </c>
      <c r="F382" s="270"/>
      <c r="G382" s="270"/>
      <c r="H382" s="270">
        <f t="shared" si="5"/>
        <v>864</v>
      </c>
    </row>
    <row r="383" spans="1:8" ht="14.25" customHeight="1">
      <c r="A383" s="222"/>
      <c r="B383" s="222"/>
      <c r="C383" s="470" t="s">
        <v>288</v>
      </c>
      <c r="D383" s="223" t="s">
        <v>338</v>
      </c>
      <c r="E383" s="270">
        <v>1560</v>
      </c>
      <c r="F383" s="270"/>
      <c r="G383" s="270"/>
      <c r="H383" s="270">
        <f t="shared" si="5"/>
        <v>1560</v>
      </c>
    </row>
    <row r="384" spans="1:8" ht="11.25">
      <c r="A384" s="222"/>
      <c r="B384" s="222"/>
      <c r="C384" s="470" t="s">
        <v>304</v>
      </c>
      <c r="D384" s="223" t="s">
        <v>393</v>
      </c>
      <c r="E384" s="270">
        <v>8839</v>
      </c>
      <c r="F384" s="270"/>
      <c r="G384" s="270"/>
      <c r="H384" s="270">
        <f t="shared" si="5"/>
        <v>8839</v>
      </c>
    </row>
    <row r="385" spans="1:8" ht="11.25">
      <c r="A385" s="222"/>
      <c r="B385" s="222"/>
      <c r="C385" s="469" t="s">
        <v>289</v>
      </c>
      <c r="D385" s="223" t="s">
        <v>339</v>
      </c>
      <c r="E385" s="270">
        <v>200</v>
      </c>
      <c r="F385" s="270"/>
      <c r="G385" s="270"/>
      <c r="H385" s="270">
        <f t="shared" si="5"/>
        <v>200</v>
      </c>
    </row>
    <row r="386" spans="1:8" ht="11.25">
      <c r="A386" s="222"/>
      <c r="B386" s="222"/>
      <c r="C386" s="473" t="s">
        <v>290</v>
      </c>
      <c r="D386" s="223" t="s">
        <v>340</v>
      </c>
      <c r="E386" s="270">
        <v>361</v>
      </c>
      <c r="F386" s="270"/>
      <c r="G386" s="270"/>
      <c r="H386" s="270">
        <f t="shared" si="5"/>
        <v>361</v>
      </c>
    </row>
    <row r="387" spans="1:8" ht="11.25">
      <c r="A387" s="222"/>
      <c r="B387" s="222"/>
      <c r="C387" s="473" t="s">
        <v>291</v>
      </c>
      <c r="D387" s="223" t="s">
        <v>329</v>
      </c>
      <c r="E387" s="270">
        <v>805</v>
      </c>
      <c r="F387" s="270"/>
      <c r="G387" s="270"/>
      <c r="H387" s="270">
        <f t="shared" si="5"/>
        <v>805</v>
      </c>
    </row>
    <row r="388" spans="1:8" ht="11.25">
      <c r="A388" s="222"/>
      <c r="B388" s="222"/>
      <c r="C388" s="470" t="s">
        <v>295</v>
      </c>
      <c r="D388" s="223" t="s">
        <v>390</v>
      </c>
      <c r="E388" s="270">
        <v>300</v>
      </c>
      <c r="F388" s="270"/>
      <c r="G388" s="270"/>
      <c r="H388" s="270">
        <f t="shared" si="5"/>
        <v>300</v>
      </c>
    </row>
    <row r="389" spans="1:8" ht="11.25" customHeight="1">
      <c r="A389" s="222"/>
      <c r="B389" s="222"/>
      <c r="C389" s="470" t="s">
        <v>296</v>
      </c>
      <c r="D389" s="223" t="s">
        <v>341</v>
      </c>
      <c r="E389" s="270">
        <v>964</v>
      </c>
      <c r="F389" s="270"/>
      <c r="G389" s="270"/>
      <c r="H389" s="270">
        <f t="shared" si="5"/>
        <v>964</v>
      </c>
    </row>
    <row r="390" spans="1:8" ht="22.5">
      <c r="A390" s="222"/>
      <c r="B390" s="222"/>
      <c r="C390" s="472" t="s">
        <v>297</v>
      </c>
      <c r="D390" s="223" t="s">
        <v>342</v>
      </c>
      <c r="E390" s="270">
        <v>1400</v>
      </c>
      <c r="F390" s="270"/>
      <c r="G390" s="270"/>
      <c r="H390" s="270">
        <f t="shared" si="5"/>
        <v>1400</v>
      </c>
    </row>
    <row r="391" spans="1:8" s="221" customFormat="1" ht="10.5">
      <c r="A391" s="215"/>
      <c r="B391" s="216" t="s">
        <v>133</v>
      </c>
      <c r="C391" s="479"/>
      <c r="D391" s="217" t="s">
        <v>83</v>
      </c>
      <c r="E391" s="290">
        <v>1288390</v>
      </c>
      <c r="F391" s="290">
        <f>SUM(F392:F428)</f>
        <v>133752</v>
      </c>
      <c r="G391" s="290">
        <f>SUM(G392:G428)</f>
        <v>1752</v>
      </c>
      <c r="H391" s="290">
        <f t="shared" si="5"/>
        <v>1420390</v>
      </c>
    </row>
    <row r="392" spans="1:8" ht="11.25">
      <c r="A392" s="222"/>
      <c r="B392" s="222"/>
      <c r="C392" s="469" t="s">
        <v>277</v>
      </c>
      <c r="D392" s="223" t="s">
        <v>325</v>
      </c>
      <c r="E392" s="270">
        <v>901268</v>
      </c>
      <c r="F392" s="270">
        <v>20000</v>
      </c>
      <c r="G392" s="270"/>
      <c r="H392" s="270">
        <f t="shared" si="5"/>
        <v>921268</v>
      </c>
    </row>
    <row r="393" spans="1:8" ht="11.25">
      <c r="A393" s="222"/>
      <c r="B393" s="222"/>
      <c r="C393" s="469" t="s">
        <v>368</v>
      </c>
      <c r="D393" s="223" t="s">
        <v>325</v>
      </c>
      <c r="E393" s="270">
        <v>0</v>
      </c>
      <c r="F393" s="270">
        <v>63667</v>
      </c>
      <c r="G393" s="270"/>
      <c r="H393" s="270">
        <f t="shared" si="5"/>
        <v>63667</v>
      </c>
    </row>
    <row r="394" spans="1:8" ht="11.25">
      <c r="A394" s="222"/>
      <c r="B394" s="222"/>
      <c r="C394" s="469" t="s">
        <v>369</v>
      </c>
      <c r="D394" s="223" t="s">
        <v>325</v>
      </c>
      <c r="E394" s="270">
        <v>0</v>
      </c>
      <c r="F394" s="270">
        <v>11235</v>
      </c>
      <c r="G394" s="270"/>
      <c r="H394" s="270">
        <f t="shared" si="5"/>
        <v>11235</v>
      </c>
    </row>
    <row r="395" spans="1:8" ht="11.25">
      <c r="A395" s="222"/>
      <c r="B395" s="222"/>
      <c r="C395" s="469" t="s">
        <v>278</v>
      </c>
      <c r="D395" s="223" t="s">
        <v>326</v>
      </c>
      <c r="E395" s="270">
        <v>59836</v>
      </c>
      <c r="F395" s="270"/>
      <c r="G395" s="270"/>
      <c r="H395" s="270">
        <f t="shared" si="5"/>
        <v>59836</v>
      </c>
    </row>
    <row r="396" spans="1:8" ht="11.25">
      <c r="A396" s="222"/>
      <c r="B396" s="222"/>
      <c r="C396" s="469" t="s">
        <v>370</v>
      </c>
      <c r="D396" s="223" t="s">
        <v>326</v>
      </c>
      <c r="E396" s="270">
        <v>0</v>
      </c>
      <c r="F396" s="270"/>
      <c r="G396" s="270"/>
      <c r="H396" s="270">
        <f t="shared" si="5"/>
        <v>0</v>
      </c>
    </row>
    <row r="397" spans="1:8" ht="11.25">
      <c r="A397" s="222"/>
      <c r="B397" s="222"/>
      <c r="C397" s="469" t="s">
        <v>371</v>
      </c>
      <c r="D397" s="223" t="s">
        <v>326</v>
      </c>
      <c r="E397" s="270">
        <v>0</v>
      </c>
      <c r="F397" s="270"/>
      <c r="G397" s="270"/>
      <c r="H397" s="270">
        <f t="shared" si="5"/>
        <v>0</v>
      </c>
    </row>
    <row r="398" spans="1:8" ht="11.25">
      <c r="A398" s="222"/>
      <c r="B398" s="222"/>
      <c r="C398" s="469" t="s">
        <v>279</v>
      </c>
      <c r="D398" s="223" t="s">
        <v>327</v>
      </c>
      <c r="E398" s="270">
        <v>146873</v>
      </c>
      <c r="F398" s="270"/>
      <c r="G398" s="270"/>
      <c r="H398" s="270">
        <f t="shared" si="5"/>
        <v>146873</v>
      </c>
    </row>
    <row r="399" spans="1:8" ht="11.25">
      <c r="A399" s="222"/>
      <c r="B399" s="222"/>
      <c r="C399" s="469" t="s">
        <v>349</v>
      </c>
      <c r="D399" s="223" t="s">
        <v>327</v>
      </c>
      <c r="E399" s="270">
        <v>0</v>
      </c>
      <c r="F399" s="270">
        <v>9614</v>
      </c>
      <c r="G399" s="270"/>
      <c r="H399" s="270">
        <f t="shared" si="5"/>
        <v>9614</v>
      </c>
    </row>
    <row r="400" spans="1:8" ht="11.25">
      <c r="A400" s="222"/>
      <c r="B400" s="222"/>
      <c r="C400" s="469" t="s">
        <v>350</v>
      </c>
      <c r="D400" s="223" t="s">
        <v>327</v>
      </c>
      <c r="E400" s="270">
        <v>0</v>
      </c>
      <c r="F400" s="270">
        <v>1697</v>
      </c>
      <c r="G400" s="270"/>
      <c r="H400" s="270">
        <f t="shared" si="5"/>
        <v>1697</v>
      </c>
    </row>
    <row r="401" spans="1:8" ht="11.25">
      <c r="A401" s="222"/>
      <c r="B401" s="222"/>
      <c r="C401" s="469" t="s">
        <v>280</v>
      </c>
      <c r="D401" s="223" t="s">
        <v>328</v>
      </c>
      <c r="E401" s="270">
        <v>23548</v>
      </c>
      <c r="F401" s="270"/>
      <c r="G401" s="270"/>
      <c r="H401" s="270">
        <f t="shared" si="5"/>
        <v>23548</v>
      </c>
    </row>
    <row r="402" spans="1:8" ht="11.25">
      <c r="A402" s="222"/>
      <c r="B402" s="222"/>
      <c r="C402" s="469" t="s">
        <v>351</v>
      </c>
      <c r="D402" s="223" t="s">
        <v>328</v>
      </c>
      <c r="E402" s="270">
        <v>0</v>
      </c>
      <c r="F402" s="270">
        <v>1560</v>
      </c>
      <c r="G402" s="270"/>
      <c r="H402" s="270">
        <f t="shared" si="5"/>
        <v>1560</v>
      </c>
    </row>
    <row r="403" spans="1:8" ht="11.25">
      <c r="A403" s="222"/>
      <c r="B403" s="222"/>
      <c r="C403" s="469" t="s">
        <v>352</v>
      </c>
      <c r="D403" s="223" t="s">
        <v>328</v>
      </c>
      <c r="E403" s="270">
        <v>0</v>
      </c>
      <c r="F403" s="270">
        <v>276</v>
      </c>
      <c r="G403" s="270"/>
      <c r="H403" s="270">
        <f aca="true" t="shared" si="6" ref="H403:H468">E403+F403-G403</f>
        <v>276</v>
      </c>
    </row>
    <row r="404" spans="1:8" ht="11.25">
      <c r="A404" s="222"/>
      <c r="B404" s="222"/>
      <c r="C404" s="469" t="s">
        <v>269</v>
      </c>
      <c r="D404" s="223" t="s">
        <v>331</v>
      </c>
      <c r="E404" s="270">
        <v>21551</v>
      </c>
      <c r="F404" s="270"/>
      <c r="G404" s="270"/>
      <c r="H404" s="270">
        <f t="shared" si="6"/>
        <v>21551</v>
      </c>
    </row>
    <row r="405" spans="1:8" ht="11.25">
      <c r="A405" s="222"/>
      <c r="B405" s="222"/>
      <c r="C405" s="469" t="s">
        <v>356</v>
      </c>
      <c r="D405" s="223" t="s">
        <v>331</v>
      </c>
      <c r="E405" s="270">
        <v>0</v>
      </c>
      <c r="F405" s="270"/>
      <c r="G405" s="270"/>
      <c r="H405" s="270">
        <f t="shared" si="6"/>
        <v>0</v>
      </c>
    </row>
    <row r="406" spans="1:8" ht="11.25">
      <c r="A406" s="222"/>
      <c r="B406" s="222"/>
      <c r="C406" s="470" t="s">
        <v>366</v>
      </c>
      <c r="D406" s="223" t="s">
        <v>425</v>
      </c>
      <c r="E406" s="270">
        <v>200</v>
      </c>
      <c r="F406" s="270"/>
      <c r="G406" s="270"/>
      <c r="H406" s="270">
        <f t="shared" si="6"/>
        <v>200</v>
      </c>
    </row>
    <row r="407" spans="1:8" ht="11.25">
      <c r="A407" s="222"/>
      <c r="B407" s="222"/>
      <c r="C407" s="469" t="s">
        <v>284</v>
      </c>
      <c r="D407" s="223" t="s">
        <v>334</v>
      </c>
      <c r="E407" s="270">
        <v>28373</v>
      </c>
      <c r="F407" s="270"/>
      <c r="G407" s="270">
        <v>1752</v>
      </c>
      <c r="H407" s="270">
        <f t="shared" si="6"/>
        <v>26621</v>
      </c>
    </row>
    <row r="408" spans="1:8" ht="11.25">
      <c r="A408" s="222"/>
      <c r="B408" s="222"/>
      <c r="C408" s="469" t="s">
        <v>285</v>
      </c>
      <c r="D408" s="223" t="s">
        <v>335</v>
      </c>
      <c r="E408" s="270">
        <v>2500</v>
      </c>
      <c r="F408" s="270"/>
      <c r="G408" s="270"/>
      <c r="H408" s="270">
        <f t="shared" si="6"/>
        <v>2500</v>
      </c>
    </row>
    <row r="409" spans="1:8" ht="11.25">
      <c r="A409" s="222"/>
      <c r="B409" s="222"/>
      <c r="C409" s="470" t="s">
        <v>312</v>
      </c>
      <c r="D409" s="223" t="s">
        <v>283</v>
      </c>
      <c r="E409" s="270">
        <v>1200</v>
      </c>
      <c r="F409" s="270"/>
      <c r="G409" s="270"/>
      <c r="H409" s="270">
        <f t="shared" si="6"/>
        <v>1200</v>
      </c>
    </row>
    <row r="410" spans="1:8" ht="11.25">
      <c r="A410" s="222"/>
      <c r="B410" s="222"/>
      <c r="C410" s="469" t="s">
        <v>270</v>
      </c>
      <c r="D410" s="223" t="s">
        <v>301</v>
      </c>
      <c r="E410" s="270">
        <v>11000</v>
      </c>
      <c r="F410" s="270"/>
      <c r="G410" s="270"/>
      <c r="H410" s="270">
        <f t="shared" si="6"/>
        <v>11000</v>
      </c>
    </row>
    <row r="411" spans="1:8" ht="11.25">
      <c r="A411" s="222"/>
      <c r="B411" s="222"/>
      <c r="C411" s="469" t="s">
        <v>357</v>
      </c>
      <c r="D411" s="223" t="s">
        <v>301</v>
      </c>
      <c r="E411" s="270">
        <v>0</v>
      </c>
      <c r="F411" s="270">
        <v>20358</v>
      </c>
      <c r="G411" s="270"/>
      <c r="H411" s="270">
        <f t="shared" si="6"/>
        <v>20358</v>
      </c>
    </row>
    <row r="412" spans="1:8" ht="11.25">
      <c r="A412" s="222"/>
      <c r="B412" s="222"/>
      <c r="C412" s="469" t="s">
        <v>286</v>
      </c>
      <c r="D412" s="223" t="s">
        <v>336</v>
      </c>
      <c r="E412" s="270">
        <v>0</v>
      </c>
      <c r="F412" s="270">
        <v>3593</v>
      </c>
      <c r="G412" s="270"/>
      <c r="H412" s="270">
        <f t="shared" si="6"/>
        <v>3593</v>
      </c>
    </row>
    <row r="413" spans="1:8" ht="21.75" customHeight="1">
      <c r="A413" s="222"/>
      <c r="B413" s="222"/>
      <c r="C413" s="470" t="s">
        <v>287</v>
      </c>
      <c r="D413" s="223" t="s">
        <v>337</v>
      </c>
      <c r="E413" s="270">
        <v>1606</v>
      </c>
      <c r="F413" s="270">
        <v>374</v>
      </c>
      <c r="G413" s="270"/>
      <c r="H413" s="270">
        <f t="shared" si="6"/>
        <v>1980</v>
      </c>
    </row>
    <row r="414" spans="1:8" ht="21.75" customHeight="1">
      <c r="A414" s="222"/>
      <c r="B414" s="222"/>
      <c r="C414" s="470" t="s">
        <v>288</v>
      </c>
      <c r="D414" s="223" t="s">
        <v>338</v>
      </c>
      <c r="E414" s="270">
        <v>3422</v>
      </c>
      <c r="F414" s="270">
        <v>1378</v>
      </c>
      <c r="G414" s="270"/>
      <c r="H414" s="270">
        <f t="shared" si="6"/>
        <v>4800</v>
      </c>
    </row>
    <row r="415" spans="1:8" ht="11.25">
      <c r="A415" s="222"/>
      <c r="B415" s="222"/>
      <c r="C415" s="470" t="s">
        <v>304</v>
      </c>
      <c r="D415" s="223" t="s">
        <v>393</v>
      </c>
      <c r="E415" s="270">
        <v>1500</v>
      </c>
      <c r="F415" s="270"/>
      <c r="G415" s="270"/>
      <c r="H415" s="270">
        <f t="shared" si="6"/>
        <v>1500</v>
      </c>
    </row>
    <row r="416" spans="1:8" ht="11.25">
      <c r="A416" s="222"/>
      <c r="B416" s="222"/>
      <c r="C416" s="469" t="s">
        <v>289</v>
      </c>
      <c r="D416" s="223" t="s">
        <v>339</v>
      </c>
      <c r="E416" s="270">
        <v>8000</v>
      </c>
      <c r="F416" s="270"/>
      <c r="G416" s="270"/>
      <c r="H416" s="270">
        <f t="shared" si="6"/>
        <v>8000</v>
      </c>
    </row>
    <row r="417" spans="1:8" ht="11.25" hidden="1">
      <c r="A417" s="222"/>
      <c r="B417" s="222"/>
      <c r="C417" s="469" t="s">
        <v>372</v>
      </c>
      <c r="D417" s="223" t="s">
        <v>339</v>
      </c>
      <c r="E417" s="270">
        <v>0</v>
      </c>
      <c r="F417" s="270"/>
      <c r="G417" s="270"/>
      <c r="H417" s="270">
        <f t="shared" si="6"/>
        <v>0</v>
      </c>
    </row>
    <row r="418" spans="1:8" ht="11.25">
      <c r="A418" s="222"/>
      <c r="B418" s="222"/>
      <c r="C418" s="469" t="s">
        <v>290</v>
      </c>
      <c r="D418" s="223" t="s">
        <v>340</v>
      </c>
      <c r="E418" s="270">
        <v>7402</v>
      </c>
      <c r="F418" s="270"/>
      <c r="G418" s="270"/>
      <c r="H418" s="270">
        <f t="shared" si="6"/>
        <v>7402</v>
      </c>
    </row>
    <row r="419" spans="1:8" ht="11.25">
      <c r="A419" s="222"/>
      <c r="B419" s="222"/>
      <c r="C419" s="469" t="s">
        <v>291</v>
      </c>
      <c r="D419" s="223" t="s">
        <v>329</v>
      </c>
      <c r="E419" s="270">
        <v>43470</v>
      </c>
      <c r="F419" s="270"/>
      <c r="G419" s="270"/>
      <c r="H419" s="270">
        <f t="shared" si="6"/>
        <v>43470</v>
      </c>
    </row>
    <row r="420" spans="1:8" ht="11.25">
      <c r="A420" s="222"/>
      <c r="B420" s="222"/>
      <c r="C420" s="469" t="s">
        <v>292</v>
      </c>
      <c r="D420" s="223" t="s">
        <v>387</v>
      </c>
      <c r="E420" s="270">
        <v>4099</v>
      </c>
      <c r="F420" s="270"/>
      <c r="G420" s="270"/>
      <c r="H420" s="270">
        <f t="shared" si="6"/>
        <v>4099</v>
      </c>
    </row>
    <row r="421" spans="1:8" ht="11.25">
      <c r="A421" s="222"/>
      <c r="B421" s="222"/>
      <c r="C421" s="469" t="s">
        <v>321</v>
      </c>
      <c r="D421" s="223" t="s">
        <v>407</v>
      </c>
      <c r="E421" s="270">
        <v>42</v>
      </c>
      <c r="F421" s="270"/>
      <c r="G421" s="270"/>
      <c r="H421" s="270">
        <f t="shared" si="6"/>
        <v>42</v>
      </c>
    </row>
    <row r="422" spans="1:8" ht="11.25">
      <c r="A422" s="222"/>
      <c r="B422" s="222"/>
      <c r="C422" s="470" t="s">
        <v>295</v>
      </c>
      <c r="D422" s="223" t="s">
        <v>390</v>
      </c>
      <c r="E422" s="270">
        <v>1500</v>
      </c>
      <c r="F422" s="270"/>
      <c r="G422" s="270"/>
      <c r="H422" s="270">
        <f t="shared" si="6"/>
        <v>1500</v>
      </c>
    </row>
    <row r="423" spans="1:8" ht="12.75" customHeight="1">
      <c r="A423" s="222"/>
      <c r="B423" s="222"/>
      <c r="C423" s="470" t="s">
        <v>296</v>
      </c>
      <c r="D423" s="223" t="s">
        <v>341</v>
      </c>
      <c r="E423" s="270">
        <v>1000</v>
      </c>
      <c r="F423" s="270"/>
      <c r="G423" s="270"/>
      <c r="H423" s="270">
        <f t="shared" si="6"/>
        <v>1000</v>
      </c>
    </row>
    <row r="424" spans="1:8" ht="11.25" hidden="1">
      <c r="A424" s="222"/>
      <c r="B424" s="222"/>
      <c r="C424" s="469" t="s">
        <v>298</v>
      </c>
      <c r="D424" s="223" t="s">
        <v>391</v>
      </c>
      <c r="E424" s="270">
        <v>0</v>
      </c>
      <c r="F424" s="270"/>
      <c r="G424" s="270"/>
      <c r="H424" s="270">
        <f t="shared" si="6"/>
        <v>0</v>
      </c>
    </row>
    <row r="425" spans="1:8" ht="11.25" hidden="1">
      <c r="A425" s="222"/>
      <c r="B425" s="222"/>
      <c r="C425" s="469" t="s">
        <v>300</v>
      </c>
      <c r="D425" s="223" t="s">
        <v>302</v>
      </c>
      <c r="E425" s="270">
        <v>0</v>
      </c>
      <c r="F425" s="270"/>
      <c r="G425" s="270"/>
      <c r="H425" s="270">
        <f t="shared" si="6"/>
        <v>0</v>
      </c>
    </row>
    <row r="426" spans="1:8" s="221" customFormat="1" ht="11.25" hidden="1">
      <c r="A426" s="215"/>
      <c r="B426" s="216" t="s">
        <v>373</v>
      </c>
      <c r="C426" s="479"/>
      <c r="D426" s="217" t="s">
        <v>417</v>
      </c>
      <c r="E426" s="290">
        <v>0</v>
      </c>
      <c r="F426" s="290"/>
      <c r="G426" s="290"/>
      <c r="H426" s="270">
        <f t="shared" si="6"/>
        <v>0</v>
      </c>
    </row>
    <row r="427" spans="1:8" ht="11.25" hidden="1">
      <c r="A427" s="222"/>
      <c r="B427" s="222"/>
      <c r="C427" s="469" t="s">
        <v>270</v>
      </c>
      <c r="D427" s="223" t="s">
        <v>301</v>
      </c>
      <c r="E427" s="270">
        <v>0</v>
      </c>
      <c r="F427" s="270"/>
      <c r="G427" s="270"/>
      <c r="H427" s="270">
        <f t="shared" si="6"/>
        <v>0</v>
      </c>
    </row>
    <row r="428" spans="1:8" ht="11.25">
      <c r="A428" s="222"/>
      <c r="B428" s="222"/>
      <c r="C428" s="469">
        <v>6050</v>
      </c>
      <c r="D428" s="223" t="s">
        <v>391</v>
      </c>
      <c r="E428" s="270">
        <v>20000</v>
      </c>
      <c r="F428" s="270"/>
      <c r="G428" s="270"/>
      <c r="H428" s="270">
        <f t="shared" si="6"/>
        <v>20000</v>
      </c>
    </row>
    <row r="429" spans="1:8" s="221" customFormat="1" ht="10.5">
      <c r="A429" s="215"/>
      <c r="B429" s="216" t="s">
        <v>134</v>
      </c>
      <c r="C429" s="479"/>
      <c r="D429" s="217" t="s">
        <v>72</v>
      </c>
      <c r="E429" s="290">
        <v>7000</v>
      </c>
      <c r="F429" s="290">
        <f>F432</f>
        <v>0</v>
      </c>
      <c r="G429" s="290">
        <f>G432</f>
        <v>1000</v>
      </c>
      <c r="H429" s="290">
        <f t="shared" si="6"/>
        <v>6000</v>
      </c>
    </row>
    <row r="430" spans="1:8" ht="11.25" hidden="1">
      <c r="A430" s="222"/>
      <c r="B430" s="222"/>
      <c r="C430" s="469" t="s">
        <v>269</v>
      </c>
      <c r="D430" s="223" t="s">
        <v>331</v>
      </c>
      <c r="E430" s="270">
        <v>0</v>
      </c>
      <c r="F430" s="270"/>
      <c r="G430" s="270"/>
      <c r="H430" s="270">
        <f t="shared" si="6"/>
        <v>0</v>
      </c>
    </row>
    <row r="431" spans="1:8" ht="11.25" hidden="1">
      <c r="A431" s="222"/>
      <c r="B431" s="222"/>
      <c r="C431" s="469" t="s">
        <v>270</v>
      </c>
      <c r="D431" s="223" t="s">
        <v>301</v>
      </c>
      <c r="E431" s="270">
        <v>0</v>
      </c>
      <c r="F431" s="270"/>
      <c r="G431" s="270"/>
      <c r="H431" s="270">
        <f t="shared" si="6"/>
        <v>0</v>
      </c>
    </row>
    <row r="432" spans="1:8" ht="11.25">
      <c r="A432" s="232"/>
      <c r="B432" s="232"/>
      <c r="C432" s="482" t="s">
        <v>309</v>
      </c>
      <c r="D432" s="233" t="s">
        <v>397</v>
      </c>
      <c r="E432" s="271">
        <v>7000</v>
      </c>
      <c r="F432" s="271"/>
      <c r="G432" s="271">
        <v>1000</v>
      </c>
      <c r="H432" s="271">
        <f t="shared" si="6"/>
        <v>6000</v>
      </c>
    </row>
    <row r="433" spans="1:8" ht="12.75">
      <c r="A433" s="213">
        <v>854</v>
      </c>
      <c r="B433" s="213"/>
      <c r="C433" s="488"/>
      <c r="D433" s="214" t="s">
        <v>85</v>
      </c>
      <c r="E433" s="289">
        <v>4120856</v>
      </c>
      <c r="F433" s="289">
        <f>F434+F439+F463+F486+F505+F523+F527+F529+F525</f>
        <v>453894</v>
      </c>
      <c r="G433" s="289">
        <f>G434+G439+G463+G486+G505+G523+G527+G529+G525</f>
        <v>17654</v>
      </c>
      <c r="H433" s="289">
        <f t="shared" si="6"/>
        <v>4557096</v>
      </c>
    </row>
    <row r="434" spans="1:8" s="221" customFormat="1" ht="10.5">
      <c r="A434" s="215"/>
      <c r="B434" s="216">
        <v>85401</v>
      </c>
      <c r="C434" s="479"/>
      <c r="D434" s="217" t="s">
        <v>466</v>
      </c>
      <c r="E434" s="290">
        <v>18259</v>
      </c>
      <c r="F434" s="290">
        <f>SUM(F435:F438)</f>
        <v>0</v>
      </c>
      <c r="G434" s="290">
        <f>SUM(G435:G438)</f>
        <v>0</v>
      </c>
      <c r="H434" s="290">
        <f t="shared" si="6"/>
        <v>18259</v>
      </c>
    </row>
    <row r="435" spans="1:8" ht="11.25">
      <c r="A435" s="222"/>
      <c r="B435" s="222"/>
      <c r="C435" s="469" t="s">
        <v>277</v>
      </c>
      <c r="D435" s="223" t="s">
        <v>325</v>
      </c>
      <c r="E435" s="270">
        <v>14226</v>
      </c>
      <c r="F435" s="270"/>
      <c r="G435" s="270"/>
      <c r="H435" s="270">
        <f t="shared" si="6"/>
        <v>14226</v>
      </c>
    </row>
    <row r="436" spans="1:8" ht="11.25">
      <c r="A436" s="222"/>
      <c r="B436" s="222"/>
      <c r="C436" s="470" t="s">
        <v>279</v>
      </c>
      <c r="D436" s="223" t="s">
        <v>327</v>
      </c>
      <c r="E436" s="270">
        <v>2450</v>
      </c>
      <c r="F436" s="270"/>
      <c r="G436" s="270"/>
      <c r="H436" s="270">
        <f t="shared" si="6"/>
        <v>2450</v>
      </c>
    </row>
    <row r="437" spans="1:8" ht="11.25">
      <c r="A437" s="222"/>
      <c r="B437" s="222"/>
      <c r="C437" s="470" t="s">
        <v>280</v>
      </c>
      <c r="D437" s="223" t="s">
        <v>328</v>
      </c>
      <c r="E437" s="270">
        <v>349</v>
      </c>
      <c r="F437" s="270"/>
      <c r="G437" s="270"/>
      <c r="H437" s="270">
        <f t="shared" si="6"/>
        <v>349</v>
      </c>
    </row>
    <row r="438" spans="1:8" ht="11.25">
      <c r="A438" s="222"/>
      <c r="B438" s="222"/>
      <c r="C438" s="469" t="s">
        <v>291</v>
      </c>
      <c r="D438" s="223" t="s">
        <v>329</v>
      </c>
      <c r="E438" s="270">
        <v>1234</v>
      </c>
      <c r="F438" s="270"/>
      <c r="G438" s="270"/>
      <c r="H438" s="270">
        <f t="shared" si="6"/>
        <v>1234</v>
      </c>
    </row>
    <row r="439" spans="1:8" s="221" customFormat="1" ht="10.5">
      <c r="A439" s="215"/>
      <c r="B439" s="216" t="s">
        <v>135</v>
      </c>
      <c r="C439" s="484"/>
      <c r="D439" s="217" t="s">
        <v>86</v>
      </c>
      <c r="E439" s="290">
        <v>1394785</v>
      </c>
      <c r="F439" s="290">
        <f>SUM(F440:F462)</f>
        <v>0</v>
      </c>
      <c r="G439" s="290">
        <f>SUM(G440:G462)</f>
        <v>0</v>
      </c>
      <c r="H439" s="290">
        <f t="shared" si="6"/>
        <v>1394785</v>
      </c>
    </row>
    <row r="440" spans="1:8" ht="11.25">
      <c r="A440" s="222"/>
      <c r="B440" s="222"/>
      <c r="C440" s="470" t="s">
        <v>275</v>
      </c>
      <c r="D440" s="223" t="s">
        <v>324</v>
      </c>
      <c r="E440" s="270">
        <v>2785</v>
      </c>
      <c r="F440" s="270"/>
      <c r="G440" s="270"/>
      <c r="H440" s="270">
        <f t="shared" si="6"/>
        <v>2785</v>
      </c>
    </row>
    <row r="441" spans="1:8" ht="11.25">
      <c r="A441" s="222"/>
      <c r="B441" s="222"/>
      <c r="C441" s="470" t="s">
        <v>277</v>
      </c>
      <c r="D441" s="223" t="s">
        <v>325</v>
      </c>
      <c r="E441" s="270">
        <v>710476</v>
      </c>
      <c r="F441" s="270"/>
      <c r="G441" s="270"/>
      <c r="H441" s="270">
        <f t="shared" si="6"/>
        <v>710476</v>
      </c>
    </row>
    <row r="442" spans="1:8" ht="11.25">
      <c r="A442" s="222"/>
      <c r="B442" s="222"/>
      <c r="C442" s="470" t="s">
        <v>278</v>
      </c>
      <c r="D442" s="223" t="s">
        <v>326</v>
      </c>
      <c r="E442" s="270">
        <v>42727</v>
      </c>
      <c r="F442" s="270"/>
      <c r="G442" s="270"/>
      <c r="H442" s="270">
        <f t="shared" si="6"/>
        <v>42727</v>
      </c>
    </row>
    <row r="443" spans="1:8" ht="11.25">
      <c r="A443" s="222"/>
      <c r="B443" s="222"/>
      <c r="C443" s="470" t="s">
        <v>279</v>
      </c>
      <c r="D443" s="223" t="s">
        <v>327</v>
      </c>
      <c r="E443" s="270">
        <v>129298</v>
      </c>
      <c r="F443" s="270"/>
      <c r="G443" s="270"/>
      <c r="H443" s="270">
        <f t="shared" si="6"/>
        <v>129298</v>
      </c>
    </row>
    <row r="444" spans="1:8" ht="11.25">
      <c r="A444" s="222"/>
      <c r="B444" s="222"/>
      <c r="C444" s="470" t="s">
        <v>280</v>
      </c>
      <c r="D444" s="223" t="s">
        <v>328</v>
      </c>
      <c r="E444" s="270">
        <v>18396</v>
      </c>
      <c r="F444" s="270"/>
      <c r="G444" s="270"/>
      <c r="H444" s="270">
        <f t="shared" si="6"/>
        <v>18396</v>
      </c>
    </row>
    <row r="445" spans="1:8" ht="11.25">
      <c r="A445" s="222"/>
      <c r="B445" s="222"/>
      <c r="C445" s="470" t="s">
        <v>282</v>
      </c>
      <c r="D445" s="223" t="s">
        <v>386</v>
      </c>
      <c r="E445" s="270">
        <v>8500</v>
      </c>
      <c r="F445" s="270"/>
      <c r="G445" s="270"/>
      <c r="H445" s="270">
        <f t="shared" si="6"/>
        <v>8500</v>
      </c>
    </row>
    <row r="446" spans="1:8" ht="11.25">
      <c r="A446" s="222"/>
      <c r="B446" s="222"/>
      <c r="C446" s="470" t="s">
        <v>269</v>
      </c>
      <c r="D446" s="223" t="s">
        <v>331</v>
      </c>
      <c r="E446" s="270">
        <v>85802</v>
      </c>
      <c r="F446" s="270"/>
      <c r="G446" s="270"/>
      <c r="H446" s="270">
        <f t="shared" si="6"/>
        <v>85802</v>
      </c>
    </row>
    <row r="447" spans="1:8" ht="11.25">
      <c r="A447" s="222"/>
      <c r="B447" s="222"/>
      <c r="C447" s="470" t="s">
        <v>365</v>
      </c>
      <c r="D447" s="223" t="s">
        <v>425</v>
      </c>
      <c r="E447" s="270">
        <v>89389</v>
      </c>
      <c r="F447" s="270"/>
      <c r="G447" s="270"/>
      <c r="H447" s="270">
        <f t="shared" si="6"/>
        <v>89389</v>
      </c>
    </row>
    <row r="448" spans="1:8" ht="11.25">
      <c r="A448" s="222"/>
      <c r="B448" s="222"/>
      <c r="C448" s="470" t="s">
        <v>332</v>
      </c>
      <c r="D448" s="223" t="s">
        <v>333</v>
      </c>
      <c r="E448" s="270">
        <v>2000</v>
      </c>
      <c r="F448" s="270"/>
      <c r="G448" s="270"/>
      <c r="H448" s="270">
        <f t="shared" si="6"/>
        <v>2000</v>
      </c>
    </row>
    <row r="449" spans="1:8" ht="11.25">
      <c r="A449" s="222"/>
      <c r="B449" s="222"/>
      <c r="C449" s="470" t="s">
        <v>284</v>
      </c>
      <c r="D449" s="223" t="s">
        <v>334</v>
      </c>
      <c r="E449" s="270">
        <v>157000</v>
      </c>
      <c r="F449" s="270"/>
      <c r="G449" s="270"/>
      <c r="H449" s="270">
        <f t="shared" si="6"/>
        <v>157000</v>
      </c>
    </row>
    <row r="450" spans="1:8" ht="11.25">
      <c r="A450" s="222"/>
      <c r="B450" s="222"/>
      <c r="C450" s="470" t="s">
        <v>285</v>
      </c>
      <c r="D450" s="223" t="s">
        <v>335</v>
      </c>
      <c r="E450" s="270">
        <v>38508</v>
      </c>
      <c r="F450" s="270"/>
      <c r="G450" s="270"/>
      <c r="H450" s="270">
        <f t="shared" si="6"/>
        <v>38508</v>
      </c>
    </row>
    <row r="451" spans="1:8" ht="11.25">
      <c r="A451" s="222"/>
      <c r="B451" s="222"/>
      <c r="C451" s="470" t="s">
        <v>312</v>
      </c>
      <c r="D451" s="223" t="s">
        <v>283</v>
      </c>
      <c r="E451" s="270">
        <v>955</v>
      </c>
      <c r="F451" s="270"/>
      <c r="G451" s="270"/>
      <c r="H451" s="270">
        <f t="shared" si="6"/>
        <v>955</v>
      </c>
    </row>
    <row r="452" spans="1:8" ht="11.25">
      <c r="A452" s="222"/>
      <c r="B452" s="222"/>
      <c r="C452" s="470" t="s">
        <v>270</v>
      </c>
      <c r="D452" s="223" t="s">
        <v>301</v>
      </c>
      <c r="E452" s="270">
        <v>22077</v>
      </c>
      <c r="F452" s="270"/>
      <c r="G452" s="270"/>
      <c r="H452" s="270">
        <f t="shared" si="6"/>
        <v>22077</v>
      </c>
    </row>
    <row r="453" spans="1:8" ht="11.25">
      <c r="A453" s="222"/>
      <c r="B453" s="222"/>
      <c r="C453" s="470" t="s">
        <v>286</v>
      </c>
      <c r="D453" s="223" t="s">
        <v>336</v>
      </c>
      <c r="E453" s="270">
        <v>531</v>
      </c>
      <c r="F453" s="270"/>
      <c r="G453" s="270"/>
      <c r="H453" s="270">
        <f t="shared" si="6"/>
        <v>531</v>
      </c>
    </row>
    <row r="454" spans="1:8" ht="11.25" customHeight="1">
      <c r="A454" s="222"/>
      <c r="B454" s="222"/>
      <c r="C454" s="470" t="s">
        <v>288</v>
      </c>
      <c r="D454" s="223" t="s">
        <v>338</v>
      </c>
      <c r="E454" s="270">
        <v>6600</v>
      </c>
      <c r="F454" s="270"/>
      <c r="G454" s="270"/>
      <c r="H454" s="270">
        <f t="shared" si="6"/>
        <v>6600</v>
      </c>
    </row>
    <row r="455" spans="1:8" ht="11.25">
      <c r="A455" s="222"/>
      <c r="B455" s="222"/>
      <c r="C455" s="470" t="s">
        <v>467</v>
      </c>
      <c r="D455" s="223" t="s">
        <v>468</v>
      </c>
      <c r="E455" s="270">
        <v>1000</v>
      </c>
      <c r="F455" s="270"/>
      <c r="G455" s="270"/>
      <c r="H455" s="270">
        <f t="shared" si="6"/>
        <v>1000</v>
      </c>
    </row>
    <row r="456" spans="1:8" ht="11.25">
      <c r="A456" s="222"/>
      <c r="B456" s="222"/>
      <c r="C456" s="470" t="s">
        <v>289</v>
      </c>
      <c r="D456" s="223" t="s">
        <v>339</v>
      </c>
      <c r="E456" s="270">
        <v>2500</v>
      </c>
      <c r="F456" s="270"/>
      <c r="G456" s="270"/>
      <c r="H456" s="270">
        <f t="shared" si="6"/>
        <v>2500</v>
      </c>
    </row>
    <row r="457" spans="1:8" ht="11.25">
      <c r="A457" s="222"/>
      <c r="B457" s="222"/>
      <c r="C457" s="470" t="s">
        <v>290</v>
      </c>
      <c r="D457" s="223" t="s">
        <v>340</v>
      </c>
      <c r="E457" s="270">
        <v>16313</v>
      </c>
      <c r="F457" s="270"/>
      <c r="G457" s="270"/>
      <c r="H457" s="270">
        <f t="shared" si="6"/>
        <v>16313</v>
      </c>
    </row>
    <row r="458" spans="1:8" ht="11.25">
      <c r="A458" s="222"/>
      <c r="B458" s="222"/>
      <c r="C458" s="470" t="s">
        <v>291</v>
      </c>
      <c r="D458" s="223" t="s">
        <v>329</v>
      </c>
      <c r="E458" s="270">
        <v>31945</v>
      </c>
      <c r="F458" s="270"/>
      <c r="G458" s="270"/>
      <c r="H458" s="270">
        <f t="shared" si="6"/>
        <v>31945</v>
      </c>
    </row>
    <row r="459" spans="1:8" ht="11.25">
      <c r="A459" s="222"/>
      <c r="B459" s="222"/>
      <c r="C459" s="470" t="s">
        <v>295</v>
      </c>
      <c r="D459" s="223" t="s">
        <v>390</v>
      </c>
      <c r="E459" s="270">
        <v>1000</v>
      </c>
      <c r="F459" s="270"/>
      <c r="G459" s="270"/>
      <c r="H459" s="270">
        <f t="shared" si="6"/>
        <v>1000</v>
      </c>
    </row>
    <row r="460" spans="1:8" ht="23.25" customHeight="1">
      <c r="A460" s="222"/>
      <c r="B460" s="222"/>
      <c r="C460" s="470" t="s">
        <v>296</v>
      </c>
      <c r="D460" s="223" t="s">
        <v>341</v>
      </c>
      <c r="E460" s="270">
        <v>600</v>
      </c>
      <c r="F460" s="270"/>
      <c r="G460" s="270"/>
      <c r="H460" s="270">
        <f t="shared" si="6"/>
        <v>600</v>
      </c>
    </row>
    <row r="461" spans="1:8" ht="23.25" customHeight="1">
      <c r="A461" s="222"/>
      <c r="B461" s="222"/>
      <c r="C461" s="470" t="s">
        <v>297</v>
      </c>
      <c r="D461" s="223" t="s">
        <v>342</v>
      </c>
      <c r="E461" s="270">
        <v>1883</v>
      </c>
      <c r="F461" s="270"/>
      <c r="G461" s="270"/>
      <c r="H461" s="270">
        <f t="shared" si="6"/>
        <v>1883</v>
      </c>
    </row>
    <row r="462" spans="1:8" ht="11.25" customHeight="1">
      <c r="A462" s="222"/>
      <c r="B462" s="222"/>
      <c r="C462" s="469">
        <v>6050</v>
      </c>
      <c r="D462" s="223" t="s">
        <v>391</v>
      </c>
      <c r="E462" s="270">
        <v>24500</v>
      </c>
      <c r="F462" s="270"/>
      <c r="G462" s="270"/>
      <c r="H462" s="270">
        <f t="shared" si="6"/>
        <v>24500</v>
      </c>
    </row>
    <row r="463" spans="1:8" s="221" customFormat="1" ht="21">
      <c r="A463" s="215"/>
      <c r="B463" s="216" t="s">
        <v>136</v>
      </c>
      <c r="C463" s="484"/>
      <c r="D463" s="217" t="s">
        <v>430</v>
      </c>
      <c r="E463" s="290">
        <v>825012</v>
      </c>
      <c r="F463" s="290">
        <f>SUM(F464:F485)</f>
        <v>0</v>
      </c>
      <c r="G463" s="290">
        <f>SUM(G464:G485)</f>
        <v>0</v>
      </c>
      <c r="H463" s="290">
        <f t="shared" si="6"/>
        <v>825012</v>
      </c>
    </row>
    <row r="464" spans="1:8" ht="33.75">
      <c r="A464" s="222"/>
      <c r="B464" s="222"/>
      <c r="C464" s="473" t="s">
        <v>346</v>
      </c>
      <c r="D464" s="223" t="s">
        <v>414</v>
      </c>
      <c r="E464" s="270">
        <v>27000</v>
      </c>
      <c r="F464" s="270"/>
      <c r="G464" s="270"/>
      <c r="H464" s="270">
        <f t="shared" si="6"/>
        <v>27000</v>
      </c>
    </row>
    <row r="465" spans="1:8" ht="11.25">
      <c r="A465" s="222"/>
      <c r="B465" s="222"/>
      <c r="C465" s="473" t="s">
        <v>275</v>
      </c>
      <c r="D465" s="223" t="s">
        <v>324</v>
      </c>
      <c r="E465" s="270">
        <v>2000</v>
      </c>
      <c r="F465" s="270"/>
      <c r="G465" s="270"/>
      <c r="H465" s="270">
        <f t="shared" si="6"/>
        <v>2000</v>
      </c>
    </row>
    <row r="466" spans="1:8" ht="11.25">
      <c r="A466" s="222"/>
      <c r="B466" s="222"/>
      <c r="C466" s="473" t="s">
        <v>277</v>
      </c>
      <c r="D466" s="223" t="s">
        <v>325</v>
      </c>
      <c r="E466" s="270">
        <v>547473</v>
      </c>
      <c r="F466" s="270"/>
      <c r="G466" s="270"/>
      <c r="H466" s="270">
        <f t="shared" si="6"/>
        <v>547473</v>
      </c>
    </row>
    <row r="467" spans="1:8" ht="11.25">
      <c r="A467" s="222"/>
      <c r="B467" s="222"/>
      <c r="C467" s="473" t="s">
        <v>278</v>
      </c>
      <c r="D467" s="223" t="s">
        <v>326</v>
      </c>
      <c r="E467" s="270">
        <v>39164</v>
      </c>
      <c r="F467" s="270"/>
      <c r="G467" s="270"/>
      <c r="H467" s="270">
        <f t="shared" si="6"/>
        <v>39164</v>
      </c>
    </row>
    <row r="468" spans="1:8" ht="11.25">
      <c r="A468" s="222"/>
      <c r="B468" s="222"/>
      <c r="C468" s="473" t="s">
        <v>279</v>
      </c>
      <c r="D468" s="223" t="s">
        <v>327</v>
      </c>
      <c r="E468" s="270">
        <v>99163</v>
      </c>
      <c r="F468" s="270"/>
      <c r="G468" s="270"/>
      <c r="H468" s="270">
        <f t="shared" si="6"/>
        <v>99163</v>
      </c>
    </row>
    <row r="469" spans="1:8" ht="11.25">
      <c r="A469" s="222"/>
      <c r="B469" s="222"/>
      <c r="C469" s="473" t="s">
        <v>280</v>
      </c>
      <c r="D469" s="223" t="s">
        <v>328</v>
      </c>
      <c r="E469" s="270">
        <v>13930</v>
      </c>
      <c r="F469" s="270"/>
      <c r="G469" s="270"/>
      <c r="H469" s="270">
        <f aca="true" t="shared" si="7" ref="H469:H534">E469+F469-G469</f>
        <v>13930</v>
      </c>
    </row>
    <row r="470" spans="1:8" ht="11.25">
      <c r="A470" s="222"/>
      <c r="B470" s="222"/>
      <c r="C470" s="473" t="s">
        <v>282</v>
      </c>
      <c r="D470" s="223" t="s">
        <v>386</v>
      </c>
      <c r="E470" s="270">
        <v>3500</v>
      </c>
      <c r="F470" s="270"/>
      <c r="G470" s="270"/>
      <c r="H470" s="270">
        <f t="shared" si="7"/>
        <v>3500</v>
      </c>
    </row>
    <row r="471" spans="1:8" ht="11.25">
      <c r="A471" s="222"/>
      <c r="B471" s="222"/>
      <c r="C471" s="473" t="s">
        <v>269</v>
      </c>
      <c r="D471" s="223" t="s">
        <v>331</v>
      </c>
      <c r="E471" s="270">
        <v>9985</v>
      </c>
      <c r="F471" s="270"/>
      <c r="G471" s="270"/>
      <c r="H471" s="270">
        <f t="shared" si="7"/>
        <v>9985</v>
      </c>
    </row>
    <row r="472" spans="1:8" ht="11.25">
      <c r="A472" s="222"/>
      <c r="B472" s="222"/>
      <c r="C472" s="473" t="s">
        <v>332</v>
      </c>
      <c r="D472" s="223" t="s">
        <v>333</v>
      </c>
      <c r="E472" s="270">
        <v>2570</v>
      </c>
      <c r="F472" s="270"/>
      <c r="G472" s="270"/>
      <c r="H472" s="270">
        <f t="shared" si="7"/>
        <v>2570</v>
      </c>
    </row>
    <row r="473" spans="1:8" ht="11.25">
      <c r="A473" s="222"/>
      <c r="B473" s="222"/>
      <c r="C473" s="473" t="s">
        <v>284</v>
      </c>
      <c r="D473" s="223" t="s">
        <v>334</v>
      </c>
      <c r="E473" s="270">
        <v>0</v>
      </c>
      <c r="F473" s="270"/>
      <c r="G473" s="270"/>
      <c r="H473" s="270">
        <f t="shared" si="7"/>
        <v>0</v>
      </c>
    </row>
    <row r="474" spans="1:8" ht="11.25">
      <c r="A474" s="222"/>
      <c r="B474" s="222"/>
      <c r="C474" s="470" t="s">
        <v>285</v>
      </c>
      <c r="D474" s="223" t="s">
        <v>335</v>
      </c>
      <c r="E474" s="270">
        <v>6000</v>
      </c>
      <c r="F474" s="270"/>
      <c r="G474" s="270"/>
      <c r="H474" s="270">
        <f t="shared" si="7"/>
        <v>6000</v>
      </c>
    </row>
    <row r="475" spans="1:8" ht="11.25">
      <c r="A475" s="222"/>
      <c r="B475" s="222"/>
      <c r="C475" s="470" t="s">
        <v>312</v>
      </c>
      <c r="D475" s="223" t="s">
        <v>283</v>
      </c>
      <c r="E475" s="270">
        <v>1130</v>
      </c>
      <c r="F475" s="270"/>
      <c r="G475" s="270"/>
      <c r="H475" s="270">
        <f t="shared" si="7"/>
        <v>1130</v>
      </c>
    </row>
    <row r="476" spans="1:8" ht="11.25">
      <c r="A476" s="222"/>
      <c r="B476" s="222"/>
      <c r="C476" s="470" t="s">
        <v>270</v>
      </c>
      <c r="D476" s="223" t="s">
        <v>301</v>
      </c>
      <c r="E476" s="270">
        <v>8950</v>
      </c>
      <c r="F476" s="270"/>
      <c r="G476" s="270"/>
      <c r="H476" s="270">
        <f t="shared" si="7"/>
        <v>8950</v>
      </c>
    </row>
    <row r="477" spans="1:8" ht="11.25">
      <c r="A477" s="222"/>
      <c r="B477" s="222"/>
      <c r="C477" s="473" t="s">
        <v>286</v>
      </c>
      <c r="D477" s="223" t="s">
        <v>336</v>
      </c>
      <c r="E477" s="270">
        <v>2803</v>
      </c>
      <c r="F477" s="270"/>
      <c r="G477" s="270"/>
      <c r="H477" s="270">
        <f t="shared" si="7"/>
        <v>2803</v>
      </c>
    </row>
    <row r="478" spans="1:8" ht="22.5">
      <c r="A478" s="222"/>
      <c r="B478" s="222"/>
      <c r="C478" s="470" t="s">
        <v>287</v>
      </c>
      <c r="D478" s="223" t="s">
        <v>337</v>
      </c>
      <c r="E478" s="270">
        <v>1200</v>
      </c>
      <c r="F478" s="270"/>
      <c r="G478" s="270"/>
      <c r="H478" s="270">
        <f t="shared" si="7"/>
        <v>1200</v>
      </c>
    </row>
    <row r="479" spans="1:8" ht="22.5">
      <c r="A479" s="222"/>
      <c r="B479" s="222"/>
      <c r="C479" s="470" t="s">
        <v>288</v>
      </c>
      <c r="D479" s="223" t="s">
        <v>338</v>
      </c>
      <c r="E479" s="270">
        <v>5800</v>
      </c>
      <c r="F479" s="270"/>
      <c r="G479" s="270"/>
      <c r="H479" s="270">
        <f t="shared" si="7"/>
        <v>5800</v>
      </c>
    </row>
    <row r="480" spans="1:8" ht="11.25">
      <c r="A480" s="222"/>
      <c r="B480" s="222"/>
      <c r="C480" s="470" t="s">
        <v>304</v>
      </c>
      <c r="D480" s="223" t="s">
        <v>393</v>
      </c>
      <c r="E480" s="270">
        <v>6800</v>
      </c>
      <c r="F480" s="270"/>
      <c r="G480" s="270"/>
      <c r="H480" s="270">
        <f t="shared" si="7"/>
        <v>6800</v>
      </c>
    </row>
    <row r="481" spans="1:8" ht="11.25">
      <c r="A481" s="222"/>
      <c r="B481" s="222"/>
      <c r="C481" s="470" t="s">
        <v>289</v>
      </c>
      <c r="D481" s="223" t="s">
        <v>339</v>
      </c>
      <c r="E481" s="270">
        <v>3500</v>
      </c>
      <c r="F481" s="270"/>
      <c r="G481" s="270"/>
      <c r="H481" s="270">
        <f t="shared" si="7"/>
        <v>3500</v>
      </c>
    </row>
    <row r="482" spans="1:8" ht="11.25">
      <c r="A482" s="222"/>
      <c r="B482" s="222"/>
      <c r="C482" s="470" t="s">
        <v>290</v>
      </c>
      <c r="D482" s="223" t="s">
        <v>340</v>
      </c>
      <c r="E482" s="270">
        <v>1750</v>
      </c>
      <c r="F482" s="270"/>
      <c r="G482" s="270"/>
      <c r="H482" s="270">
        <f t="shared" si="7"/>
        <v>1750</v>
      </c>
    </row>
    <row r="483" spans="1:8" ht="11.25">
      <c r="A483" s="222"/>
      <c r="B483" s="222"/>
      <c r="C483" s="470" t="s">
        <v>291</v>
      </c>
      <c r="D483" s="223" t="s">
        <v>329</v>
      </c>
      <c r="E483" s="270">
        <v>33794</v>
      </c>
      <c r="F483" s="270"/>
      <c r="G483" s="270"/>
      <c r="H483" s="270">
        <f t="shared" si="7"/>
        <v>33794</v>
      </c>
    </row>
    <row r="484" spans="1:8" ht="10.5" customHeight="1">
      <c r="A484" s="222"/>
      <c r="B484" s="222"/>
      <c r="C484" s="470" t="s">
        <v>296</v>
      </c>
      <c r="D484" s="223" t="s">
        <v>341</v>
      </c>
      <c r="E484" s="270">
        <v>4000</v>
      </c>
      <c r="F484" s="270"/>
      <c r="G484" s="270"/>
      <c r="H484" s="270">
        <f t="shared" si="7"/>
        <v>4000</v>
      </c>
    </row>
    <row r="485" spans="1:8" ht="22.5">
      <c r="A485" s="222"/>
      <c r="B485" s="222"/>
      <c r="C485" s="470" t="s">
        <v>297</v>
      </c>
      <c r="D485" s="223" t="s">
        <v>342</v>
      </c>
      <c r="E485" s="270">
        <v>4500</v>
      </c>
      <c r="F485" s="270"/>
      <c r="G485" s="270"/>
      <c r="H485" s="270">
        <f t="shared" si="7"/>
        <v>4500</v>
      </c>
    </row>
    <row r="486" spans="1:8" s="221" customFormat="1" ht="10.5">
      <c r="A486" s="215"/>
      <c r="B486" s="216" t="s">
        <v>137</v>
      </c>
      <c r="C486" s="484"/>
      <c r="D486" s="217" t="s">
        <v>88</v>
      </c>
      <c r="E486" s="290">
        <v>390020</v>
      </c>
      <c r="F486" s="290">
        <f>SUM(F487:F504)</f>
        <v>0</v>
      </c>
      <c r="G486" s="290">
        <f>SUM(G487:G504)</f>
        <v>0</v>
      </c>
      <c r="H486" s="290">
        <f t="shared" si="7"/>
        <v>390020</v>
      </c>
    </row>
    <row r="487" spans="1:8" ht="11.25">
      <c r="A487" s="222"/>
      <c r="B487" s="222"/>
      <c r="C487" s="470" t="s">
        <v>275</v>
      </c>
      <c r="D487" s="223" t="s">
        <v>324</v>
      </c>
      <c r="E487" s="270">
        <v>835</v>
      </c>
      <c r="F487" s="270"/>
      <c r="G487" s="270"/>
      <c r="H487" s="270">
        <f t="shared" si="7"/>
        <v>835</v>
      </c>
    </row>
    <row r="488" spans="1:8" ht="11.25">
      <c r="A488" s="222"/>
      <c r="B488" s="222"/>
      <c r="C488" s="470" t="s">
        <v>277</v>
      </c>
      <c r="D488" s="223" t="s">
        <v>325</v>
      </c>
      <c r="E488" s="270">
        <v>258008</v>
      </c>
      <c r="F488" s="270"/>
      <c r="G488" s="270"/>
      <c r="H488" s="270">
        <f t="shared" si="7"/>
        <v>258008</v>
      </c>
    </row>
    <row r="489" spans="1:8" ht="11.25">
      <c r="A489" s="222"/>
      <c r="B489" s="222"/>
      <c r="C489" s="470" t="s">
        <v>278</v>
      </c>
      <c r="D489" s="223" t="s">
        <v>326</v>
      </c>
      <c r="E489" s="270">
        <v>20161</v>
      </c>
      <c r="F489" s="270"/>
      <c r="G489" s="270"/>
      <c r="H489" s="270">
        <f t="shared" si="7"/>
        <v>20161</v>
      </c>
    </row>
    <row r="490" spans="1:8" ht="11.25">
      <c r="A490" s="222"/>
      <c r="B490" s="222"/>
      <c r="C490" s="470" t="s">
        <v>279</v>
      </c>
      <c r="D490" s="223" t="s">
        <v>327</v>
      </c>
      <c r="E490" s="270">
        <v>48578</v>
      </c>
      <c r="F490" s="270"/>
      <c r="G490" s="270"/>
      <c r="H490" s="270">
        <f t="shared" si="7"/>
        <v>48578</v>
      </c>
    </row>
    <row r="491" spans="1:8" ht="11.25">
      <c r="A491" s="222"/>
      <c r="B491" s="222"/>
      <c r="C491" s="470" t="s">
        <v>280</v>
      </c>
      <c r="D491" s="223" t="s">
        <v>328</v>
      </c>
      <c r="E491" s="270">
        <v>6820</v>
      </c>
      <c r="F491" s="270"/>
      <c r="G491" s="270"/>
      <c r="H491" s="270">
        <f t="shared" si="7"/>
        <v>6820</v>
      </c>
    </row>
    <row r="492" spans="1:8" ht="11.25">
      <c r="A492" s="222"/>
      <c r="B492" s="222"/>
      <c r="C492" s="470" t="s">
        <v>269</v>
      </c>
      <c r="D492" s="223" t="s">
        <v>331</v>
      </c>
      <c r="E492" s="270">
        <v>10000</v>
      </c>
      <c r="F492" s="270"/>
      <c r="G492" s="270"/>
      <c r="H492" s="270">
        <f t="shared" si="7"/>
        <v>10000</v>
      </c>
    </row>
    <row r="493" spans="1:8" ht="11.25">
      <c r="A493" s="222"/>
      <c r="B493" s="222"/>
      <c r="C493" s="470" t="s">
        <v>332</v>
      </c>
      <c r="D493" s="223" t="s">
        <v>333</v>
      </c>
      <c r="E493" s="270">
        <v>2000</v>
      </c>
      <c r="F493" s="270"/>
      <c r="G493" s="270"/>
      <c r="H493" s="270">
        <f t="shared" si="7"/>
        <v>2000</v>
      </c>
    </row>
    <row r="494" spans="1:8" ht="11.25">
      <c r="A494" s="222"/>
      <c r="B494" s="222"/>
      <c r="C494" s="470" t="s">
        <v>284</v>
      </c>
      <c r="D494" s="223" t="s">
        <v>334</v>
      </c>
      <c r="E494" s="270">
        <v>0</v>
      </c>
      <c r="F494" s="270"/>
      <c r="G494" s="270"/>
      <c r="H494" s="270">
        <f t="shared" si="7"/>
        <v>0</v>
      </c>
    </row>
    <row r="495" spans="1:8" ht="11.25">
      <c r="A495" s="222"/>
      <c r="B495" s="222"/>
      <c r="C495" s="470" t="s">
        <v>285</v>
      </c>
      <c r="D495" s="223" t="s">
        <v>335</v>
      </c>
      <c r="E495" s="270">
        <v>5000</v>
      </c>
      <c r="F495" s="270"/>
      <c r="G495" s="270"/>
      <c r="H495" s="270">
        <f t="shared" si="7"/>
        <v>5000</v>
      </c>
    </row>
    <row r="496" spans="1:8" ht="11.25">
      <c r="A496" s="222"/>
      <c r="B496" s="222"/>
      <c r="C496" s="470" t="s">
        <v>312</v>
      </c>
      <c r="D496" s="223" t="s">
        <v>283</v>
      </c>
      <c r="E496" s="270">
        <v>350</v>
      </c>
      <c r="F496" s="270"/>
      <c r="G496" s="270"/>
      <c r="H496" s="270">
        <f t="shared" si="7"/>
        <v>350</v>
      </c>
    </row>
    <row r="497" spans="1:8" ht="11.25">
      <c r="A497" s="222"/>
      <c r="B497" s="222"/>
      <c r="C497" s="470" t="s">
        <v>270</v>
      </c>
      <c r="D497" s="223" t="s">
        <v>301</v>
      </c>
      <c r="E497" s="270">
        <v>8500</v>
      </c>
      <c r="F497" s="270"/>
      <c r="G497" s="270"/>
      <c r="H497" s="270">
        <f t="shared" si="7"/>
        <v>8500</v>
      </c>
    </row>
    <row r="498" spans="1:8" ht="11.25">
      <c r="A498" s="222"/>
      <c r="B498" s="222"/>
      <c r="C498" s="470" t="s">
        <v>286</v>
      </c>
      <c r="D498" s="223" t="s">
        <v>336</v>
      </c>
      <c r="E498" s="270">
        <v>1800</v>
      </c>
      <c r="F498" s="270"/>
      <c r="G498" s="270"/>
      <c r="H498" s="270">
        <f t="shared" si="7"/>
        <v>1800</v>
      </c>
    </row>
    <row r="499" spans="1:8" ht="22.5">
      <c r="A499" s="222"/>
      <c r="B499" s="222"/>
      <c r="C499" s="470" t="s">
        <v>288</v>
      </c>
      <c r="D499" s="223" t="s">
        <v>338</v>
      </c>
      <c r="E499" s="270">
        <v>2500</v>
      </c>
      <c r="F499" s="270"/>
      <c r="G499" s="270"/>
      <c r="H499" s="270">
        <f t="shared" si="7"/>
        <v>2500</v>
      </c>
    </row>
    <row r="500" spans="1:8" ht="11.25">
      <c r="A500" s="222"/>
      <c r="B500" s="222"/>
      <c r="C500" s="470" t="s">
        <v>289</v>
      </c>
      <c r="D500" s="223" t="s">
        <v>339</v>
      </c>
      <c r="E500" s="270">
        <v>600</v>
      </c>
      <c r="F500" s="270"/>
      <c r="G500" s="270"/>
      <c r="H500" s="270">
        <f t="shared" si="7"/>
        <v>600</v>
      </c>
    </row>
    <row r="501" spans="1:8" ht="11.25">
      <c r="A501" s="222"/>
      <c r="B501" s="222"/>
      <c r="C501" s="470" t="s">
        <v>290</v>
      </c>
      <c r="D501" s="223" t="s">
        <v>340</v>
      </c>
      <c r="E501" s="270">
        <v>1200</v>
      </c>
      <c r="F501" s="270"/>
      <c r="G501" s="270"/>
      <c r="H501" s="270">
        <f t="shared" si="7"/>
        <v>1200</v>
      </c>
    </row>
    <row r="502" spans="1:8" ht="11.25">
      <c r="A502" s="222"/>
      <c r="B502" s="222"/>
      <c r="C502" s="470" t="s">
        <v>291</v>
      </c>
      <c r="D502" s="223" t="s">
        <v>329</v>
      </c>
      <c r="E502" s="270">
        <v>18668</v>
      </c>
      <c r="F502" s="270"/>
      <c r="G502" s="270"/>
      <c r="H502" s="270">
        <f t="shared" si="7"/>
        <v>18668</v>
      </c>
    </row>
    <row r="503" spans="1:8" ht="13.5" customHeight="1">
      <c r="A503" s="222"/>
      <c r="B503" s="222"/>
      <c r="C503" s="470" t="s">
        <v>296</v>
      </c>
      <c r="D503" s="223" t="s">
        <v>341</v>
      </c>
      <c r="E503" s="270">
        <v>1500</v>
      </c>
      <c r="F503" s="270"/>
      <c r="G503" s="270"/>
      <c r="H503" s="270">
        <f t="shared" si="7"/>
        <v>1500</v>
      </c>
    </row>
    <row r="504" spans="1:8" ht="22.5">
      <c r="A504" s="222"/>
      <c r="B504" s="222"/>
      <c r="C504" s="470" t="s">
        <v>297</v>
      </c>
      <c r="D504" s="223" t="s">
        <v>342</v>
      </c>
      <c r="E504" s="270">
        <v>3500</v>
      </c>
      <c r="F504" s="270"/>
      <c r="G504" s="270"/>
      <c r="H504" s="270">
        <f t="shared" si="7"/>
        <v>3500</v>
      </c>
    </row>
    <row r="505" spans="1:8" s="221" customFormat="1" ht="10.5">
      <c r="A505" s="215"/>
      <c r="B505" s="216" t="s">
        <v>138</v>
      </c>
      <c r="C505" s="484"/>
      <c r="D505" s="217" t="s">
        <v>89</v>
      </c>
      <c r="E505" s="290">
        <v>843280</v>
      </c>
      <c r="F505" s="290">
        <f>SUM(F506:F522)</f>
        <v>18154</v>
      </c>
      <c r="G505" s="290">
        <f>SUM(G506:G522)</f>
        <v>8154</v>
      </c>
      <c r="H505" s="290">
        <f t="shared" si="7"/>
        <v>853280</v>
      </c>
    </row>
    <row r="506" spans="1:8" ht="11.25" customHeight="1">
      <c r="A506" s="222"/>
      <c r="B506" s="222"/>
      <c r="C506" s="473" t="s">
        <v>347</v>
      </c>
      <c r="D506" s="223" t="s">
        <v>415</v>
      </c>
      <c r="E506" s="270">
        <v>136000</v>
      </c>
      <c r="F506" s="270"/>
      <c r="G506" s="270"/>
      <c r="H506" s="270">
        <f t="shared" si="7"/>
        <v>136000</v>
      </c>
    </row>
    <row r="507" spans="1:8" ht="11.25">
      <c r="A507" s="222"/>
      <c r="B507" s="222"/>
      <c r="C507" s="473" t="s">
        <v>275</v>
      </c>
      <c r="D507" s="223" t="s">
        <v>324</v>
      </c>
      <c r="E507" s="270">
        <v>13025</v>
      </c>
      <c r="F507" s="270"/>
      <c r="G507" s="270"/>
      <c r="H507" s="270">
        <f t="shared" si="7"/>
        <v>13025</v>
      </c>
    </row>
    <row r="508" spans="1:8" ht="11.25">
      <c r="A508" s="222"/>
      <c r="B508" s="222"/>
      <c r="C508" s="473" t="s">
        <v>272</v>
      </c>
      <c r="D508" s="223" t="s">
        <v>380</v>
      </c>
      <c r="E508" s="270">
        <v>0</v>
      </c>
      <c r="F508" s="270"/>
      <c r="G508" s="270"/>
      <c r="H508" s="270">
        <f t="shared" si="7"/>
        <v>0</v>
      </c>
    </row>
    <row r="509" spans="1:8" ht="11.25">
      <c r="A509" s="222"/>
      <c r="B509" s="222"/>
      <c r="C509" s="473" t="s">
        <v>277</v>
      </c>
      <c r="D509" s="223" t="s">
        <v>325</v>
      </c>
      <c r="E509" s="270">
        <v>295622</v>
      </c>
      <c r="F509" s="270"/>
      <c r="G509" s="270">
        <v>6000</v>
      </c>
      <c r="H509" s="270">
        <f t="shared" si="7"/>
        <v>289622</v>
      </c>
    </row>
    <row r="510" spans="1:8" ht="11.25">
      <c r="A510" s="222"/>
      <c r="B510" s="222"/>
      <c r="C510" s="473" t="s">
        <v>278</v>
      </c>
      <c r="D510" s="223" t="s">
        <v>326</v>
      </c>
      <c r="E510" s="270">
        <v>23541</v>
      </c>
      <c r="F510" s="270"/>
      <c r="G510" s="270">
        <v>2154</v>
      </c>
      <c r="H510" s="270">
        <f t="shared" si="7"/>
        <v>21387</v>
      </c>
    </row>
    <row r="511" spans="1:8" ht="11.25">
      <c r="A511" s="222"/>
      <c r="B511" s="222"/>
      <c r="C511" s="473" t="s">
        <v>279</v>
      </c>
      <c r="D511" s="223" t="s">
        <v>327</v>
      </c>
      <c r="E511" s="270">
        <v>48063</v>
      </c>
      <c r="F511" s="270"/>
      <c r="G511" s="270"/>
      <c r="H511" s="270">
        <f t="shared" si="7"/>
        <v>48063</v>
      </c>
    </row>
    <row r="512" spans="1:8" ht="11.25">
      <c r="A512" s="222"/>
      <c r="B512" s="222"/>
      <c r="C512" s="473" t="s">
        <v>280</v>
      </c>
      <c r="D512" s="223" t="s">
        <v>328</v>
      </c>
      <c r="E512" s="270">
        <v>7950</v>
      </c>
      <c r="F512" s="270"/>
      <c r="G512" s="270"/>
      <c r="H512" s="270">
        <f t="shared" si="7"/>
        <v>7950</v>
      </c>
    </row>
    <row r="513" spans="1:8" ht="11.25">
      <c r="A513" s="222"/>
      <c r="B513" s="222"/>
      <c r="C513" s="473" t="s">
        <v>282</v>
      </c>
      <c r="D513" s="223" t="s">
        <v>386</v>
      </c>
      <c r="E513" s="270">
        <v>0</v>
      </c>
      <c r="F513" s="270"/>
      <c r="G513" s="270"/>
      <c r="H513" s="270">
        <f t="shared" si="7"/>
        <v>0</v>
      </c>
    </row>
    <row r="514" spans="1:8" ht="11.25">
      <c r="A514" s="222"/>
      <c r="B514" s="222"/>
      <c r="C514" s="473" t="s">
        <v>269</v>
      </c>
      <c r="D514" s="223" t="s">
        <v>331</v>
      </c>
      <c r="E514" s="270">
        <v>20000</v>
      </c>
      <c r="F514" s="270"/>
      <c r="G514" s="270"/>
      <c r="H514" s="270">
        <f t="shared" si="7"/>
        <v>20000</v>
      </c>
    </row>
    <row r="515" spans="1:8" ht="11.25">
      <c r="A515" s="222"/>
      <c r="B515" s="222"/>
      <c r="C515" s="473" t="s">
        <v>365</v>
      </c>
      <c r="D515" s="223" t="s">
        <v>425</v>
      </c>
      <c r="E515" s="270">
        <v>45430</v>
      </c>
      <c r="F515" s="270">
        <v>10000</v>
      </c>
      <c r="G515" s="270"/>
      <c r="H515" s="270">
        <f t="shared" si="7"/>
        <v>55430</v>
      </c>
    </row>
    <row r="516" spans="1:8" ht="11.25">
      <c r="A516" s="222"/>
      <c r="B516" s="222"/>
      <c r="C516" s="473" t="s">
        <v>284</v>
      </c>
      <c r="D516" s="223" t="s">
        <v>334</v>
      </c>
      <c r="E516" s="270">
        <v>162182</v>
      </c>
      <c r="F516" s="270">
        <v>8154</v>
      </c>
      <c r="G516" s="270"/>
      <c r="H516" s="270">
        <f t="shared" si="7"/>
        <v>170336</v>
      </c>
    </row>
    <row r="517" spans="1:8" ht="11.25">
      <c r="A517" s="222"/>
      <c r="B517" s="222"/>
      <c r="C517" s="473" t="s">
        <v>285</v>
      </c>
      <c r="D517" s="223" t="s">
        <v>335</v>
      </c>
      <c r="E517" s="270">
        <v>14002</v>
      </c>
      <c r="F517" s="270"/>
      <c r="G517" s="270"/>
      <c r="H517" s="270">
        <f t="shared" si="7"/>
        <v>14002</v>
      </c>
    </row>
    <row r="518" spans="1:8" ht="11.25">
      <c r="A518" s="222"/>
      <c r="B518" s="222"/>
      <c r="C518" s="473" t="s">
        <v>270</v>
      </c>
      <c r="D518" s="223" t="s">
        <v>301</v>
      </c>
      <c r="E518" s="270">
        <v>28863</v>
      </c>
      <c r="F518" s="270"/>
      <c r="G518" s="270"/>
      <c r="H518" s="270">
        <f t="shared" si="7"/>
        <v>28863</v>
      </c>
    </row>
    <row r="519" spans="1:8" ht="22.5">
      <c r="A519" s="222"/>
      <c r="B519" s="222"/>
      <c r="C519" s="470" t="s">
        <v>288</v>
      </c>
      <c r="D519" s="223" t="s">
        <v>338</v>
      </c>
      <c r="E519" s="270">
        <v>2960</v>
      </c>
      <c r="F519" s="270"/>
      <c r="G519" s="270"/>
      <c r="H519" s="270">
        <f t="shared" si="7"/>
        <v>2960</v>
      </c>
    </row>
    <row r="520" spans="1:8" ht="11.25">
      <c r="A520" s="222"/>
      <c r="B520" s="222"/>
      <c r="C520" s="473" t="s">
        <v>289</v>
      </c>
      <c r="D520" s="223" t="s">
        <v>339</v>
      </c>
      <c r="E520" s="270">
        <v>1000</v>
      </c>
      <c r="F520" s="270"/>
      <c r="G520" s="270"/>
      <c r="H520" s="270">
        <f t="shared" si="7"/>
        <v>1000</v>
      </c>
    </row>
    <row r="521" spans="1:8" ht="11.25">
      <c r="A521" s="222"/>
      <c r="B521" s="222"/>
      <c r="C521" s="473" t="s">
        <v>291</v>
      </c>
      <c r="D521" s="223" t="s">
        <v>329</v>
      </c>
      <c r="E521" s="270">
        <v>17142</v>
      </c>
      <c r="F521" s="270"/>
      <c r="G521" s="270"/>
      <c r="H521" s="270">
        <f t="shared" si="7"/>
        <v>17142</v>
      </c>
    </row>
    <row r="522" spans="1:8" ht="11.25">
      <c r="A522" s="222"/>
      <c r="B522" s="222"/>
      <c r="C522" s="469">
        <v>6050</v>
      </c>
      <c r="D522" s="223" t="s">
        <v>391</v>
      </c>
      <c r="E522" s="270">
        <v>27500</v>
      </c>
      <c r="F522" s="270"/>
      <c r="G522" s="270"/>
      <c r="H522" s="270">
        <f t="shared" si="7"/>
        <v>27500</v>
      </c>
    </row>
    <row r="523" spans="1:8" s="221" customFormat="1" ht="21">
      <c r="A523" s="215"/>
      <c r="B523" s="216" t="s">
        <v>139</v>
      </c>
      <c r="C523" s="484"/>
      <c r="D523" s="217" t="s">
        <v>431</v>
      </c>
      <c r="E523" s="290">
        <v>5000</v>
      </c>
      <c r="F523" s="290">
        <f>F524</f>
        <v>0</v>
      </c>
      <c r="G523" s="290">
        <f>G524</f>
        <v>0</v>
      </c>
      <c r="H523" s="290">
        <f t="shared" si="7"/>
        <v>5000</v>
      </c>
    </row>
    <row r="524" spans="1:8" ht="33.75">
      <c r="A524" s="222"/>
      <c r="B524" s="222"/>
      <c r="C524" s="473" t="s">
        <v>348</v>
      </c>
      <c r="D524" s="223" t="s">
        <v>416</v>
      </c>
      <c r="E524" s="270">
        <v>5000</v>
      </c>
      <c r="F524" s="270"/>
      <c r="G524" s="270"/>
      <c r="H524" s="270">
        <f t="shared" si="7"/>
        <v>5000</v>
      </c>
    </row>
    <row r="525" spans="1:8" s="221" customFormat="1" ht="10.5">
      <c r="A525" s="215"/>
      <c r="B525" s="264">
        <v>85415</v>
      </c>
      <c r="C525" s="484"/>
      <c r="D525" s="217" t="s">
        <v>658</v>
      </c>
      <c r="E525" s="290">
        <v>44000</v>
      </c>
      <c r="F525" s="290">
        <f>F526</f>
        <v>0</v>
      </c>
      <c r="G525" s="290">
        <f>G526</f>
        <v>0</v>
      </c>
      <c r="H525" s="290">
        <f>E525+F525-G525</f>
        <v>44000</v>
      </c>
    </row>
    <row r="526" spans="1:8" ht="11.25">
      <c r="A526" s="222"/>
      <c r="B526" s="222"/>
      <c r="C526" s="473" t="s">
        <v>330</v>
      </c>
      <c r="D526" s="223" t="s">
        <v>659</v>
      </c>
      <c r="E526" s="270">
        <v>44000</v>
      </c>
      <c r="F526" s="270"/>
      <c r="G526" s="270"/>
      <c r="H526" s="270">
        <f>E526+F526-G526</f>
        <v>44000</v>
      </c>
    </row>
    <row r="527" spans="1:8" s="221" customFormat="1" ht="10.5">
      <c r="A527" s="215"/>
      <c r="B527" s="216" t="s">
        <v>140</v>
      </c>
      <c r="C527" s="484"/>
      <c r="D527" s="217" t="s">
        <v>432</v>
      </c>
      <c r="E527" s="290">
        <v>5000</v>
      </c>
      <c r="F527" s="290">
        <f>F528</f>
        <v>0</v>
      </c>
      <c r="G527" s="290">
        <f>G528</f>
        <v>0</v>
      </c>
      <c r="H527" s="290">
        <f t="shared" si="7"/>
        <v>5000</v>
      </c>
    </row>
    <row r="528" spans="1:8" ht="33.75">
      <c r="A528" s="222"/>
      <c r="B528" s="222"/>
      <c r="C528" s="473" t="s">
        <v>374</v>
      </c>
      <c r="D528" s="223" t="s">
        <v>375</v>
      </c>
      <c r="E528" s="270">
        <v>5000</v>
      </c>
      <c r="F528" s="270"/>
      <c r="G528" s="270"/>
      <c r="H528" s="270">
        <f t="shared" si="7"/>
        <v>5000</v>
      </c>
    </row>
    <row r="529" spans="1:8" s="221" customFormat="1" ht="10.5">
      <c r="A529" s="215"/>
      <c r="B529" s="264">
        <v>85421</v>
      </c>
      <c r="C529" s="484"/>
      <c r="D529" s="217" t="s">
        <v>231</v>
      </c>
      <c r="E529" s="290">
        <v>595500</v>
      </c>
      <c r="F529" s="290">
        <f>SUM(F530:F553)</f>
        <v>435740</v>
      </c>
      <c r="G529" s="290">
        <f>SUM(G530:G553)</f>
        <v>9500</v>
      </c>
      <c r="H529" s="290">
        <f t="shared" si="7"/>
        <v>1021740</v>
      </c>
    </row>
    <row r="530" spans="1:8" ht="11.25">
      <c r="A530" s="222"/>
      <c r="B530" s="222"/>
      <c r="C530" s="473" t="s">
        <v>275</v>
      </c>
      <c r="D530" s="223" t="s">
        <v>324</v>
      </c>
      <c r="E530" s="270">
        <v>10176</v>
      </c>
      <c r="F530" s="270">
        <v>16800</v>
      </c>
      <c r="G530" s="270"/>
      <c r="H530" s="270">
        <f t="shared" si="7"/>
        <v>26976</v>
      </c>
    </row>
    <row r="531" spans="1:8" ht="11.25">
      <c r="A531" s="222"/>
      <c r="B531" s="222"/>
      <c r="C531" s="473" t="s">
        <v>277</v>
      </c>
      <c r="D531" s="223" t="s">
        <v>325</v>
      </c>
      <c r="E531" s="270">
        <v>215375</v>
      </c>
      <c r="F531" s="270">
        <f>338800+1455</f>
        <v>340255</v>
      </c>
      <c r="G531" s="270"/>
      <c r="H531" s="270">
        <f t="shared" si="7"/>
        <v>555630</v>
      </c>
    </row>
    <row r="532" spans="1:8" ht="11.25">
      <c r="A532" s="222"/>
      <c r="B532" s="222"/>
      <c r="C532" s="473" t="s">
        <v>279</v>
      </c>
      <c r="D532" s="223" t="s">
        <v>327</v>
      </c>
      <c r="E532" s="270">
        <v>37032</v>
      </c>
      <c r="F532" s="270">
        <f>57400+774</f>
        <v>58174</v>
      </c>
      <c r="G532" s="270"/>
      <c r="H532" s="270">
        <f t="shared" si="7"/>
        <v>95206</v>
      </c>
    </row>
    <row r="533" spans="1:8" ht="11.25">
      <c r="A533" s="222"/>
      <c r="B533" s="222"/>
      <c r="C533" s="473" t="s">
        <v>280</v>
      </c>
      <c r="D533" s="223" t="s">
        <v>328</v>
      </c>
      <c r="E533" s="270">
        <v>5417</v>
      </c>
      <c r="F533" s="270">
        <f>9100+111</f>
        <v>9211</v>
      </c>
      <c r="G533" s="270"/>
      <c r="H533" s="270">
        <f t="shared" si="7"/>
        <v>14628</v>
      </c>
    </row>
    <row r="534" spans="1:8" ht="11.25">
      <c r="A534" s="222"/>
      <c r="B534" s="222"/>
      <c r="C534" s="473" t="s">
        <v>282</v>
      </c>
      <c r="D534" s="223" t="s">
        <v>386</v>
      </c>
      <c r="E534" s="270">
        <v>5000</v>
      </c>
      <c r="F534" s="270"/>
      <c r="G534" s="270"/>
      <c r="H534" s="270">
        <f t="shared" si="7"/>
        <v>5000</v>
      </c>
    </row>
    <row r="535" spans="1:8" ht="11.25">
      <c r="A535" s="222"/>
      <c r="B535" s="222"/>
      <c r="C535" s="473" t="s">
        <v>269</v>
      </c>
      <c r="D535" s="223" t="s">
        <v>331</v>
      </c>
      <c r="E535" s="270">
        <v>80400</v>
      </c>
      <c r="F535" s="270">
        <f>7500+1800</f>
        <v>9300</v>
      </c>
      <c r="G535" s="270"/>
      <c r="H535" s="270">
        <f aca="true" t="shared" si="8" ref="H535:H564">E535+F535-G535</f>
        <v>89700</v>
      </c>
    </row>
    <row r="536" spans="1:8" ht="11.25">
      <c r="A536" s="222"/>
      <c r="B536" s="222"/>
      <c r="C536" s="473" t="s">
        <v>365</v>
      </c>
      <c r="D536" s="223" t="s">
        <v>425</v>
      </c>
      <c r="E536" s="270">
        <v>70000</v>
      </c>
      <c r="F536" s="270"/>
      <c r="G536" s="270">
        <v>3500</v>
      </c>
      <c r="H536" s="270">
        <f t="shared" si="8"/>
        <v>66500</v>
      </c>
    </row>
    <row r="537" spans="1:8" ht="22.5">
      <c r="A537" s="222"/>
      <c r="B537" s="222"/>
      <c r="C537" s="473">
        <v>4230</v>
      </c>
      <c r="D537" s="223" t="s">
        <v>636</v>
      </c>
      <c r="E537" s="270">
        <v>2300</v>
      </c>
      <c r="F537" s="270"/>
      <c r="G537" s="270"/>
      <c r="H537" s="270">
        <f t="shared" si="8"/>
        <v>2300</v>
      </c>
    </row>
    <row r="538" spans="1:8" ht="11.25">
      <c r="A538" s="222"/>
      <c r="B538" s="222"/>
      <c r="C538" s="470" t="s">
        <v>332</v>
      </c>
      <c r="D538" s="223" t="s">
        <v>333</v>
      </c>
      <c r="E538" s="270">
        <v>21500</v>
      </c>
      <c r="F538" s="270"/>
      <c r="G538" s="270"/>
      <c r="H538" s="270">
        <f t="shared" si="8"/>
        <v>21500</v>
      </c>
    </row>
    <row r="539" spans="1:8" ht="11.25">
      <c r="A539" s="222"/>
      <c r="B539" s="222"/>
      <c r="C539" s="473" t="s">
        <v>284</v>
      </c>
      <c r="D539" s="223" t="s">
        <v>334</v>
      </c>
      <c r="E539" s="270">
        <v>0</v>
      </c>
      <c r="F539" s="270"/>
      <c r="G539" s="270"/>
      <c r="H539" s="270">
        <f t="shared" si="8"/>
        <v>0</v>
      </c>
    </row>
    <row r="540" spans="1:8" ht="11.25">
      <c r="A540" s="222"/>
      <c r="B540" s="222"/>
      <c r="C540" s="473" t="s">
        <v>285</v>
      </c>
      <c r="D540" s="223" t="s">
        <v>335</v>
      </c>
      <c r="E540" s="270">
        <v>65000</v>
      </c>
      <c r="F540" s="270"/>
      <c r="G540" s="270">
        <v>4000</v>
      </c>
      <c r="H540" s="270">
        <f t="shared" si="8"/>
        <v>61000</v>
      </c>
    </row>
    <row r="541" spans="1:8" ht="11.25">
      <c r="A541" s="222"/>
      <c r="B541" s="222"/>
      <c r="C541" s="470" t="s">
        <v>312</v>
      </c>
      <c r="D541" s="223" t="s">
        <v>283</v>
      </c>
      <c r="E541" s="270">
        <v>1800</v>
      </c>
      <c r="F541" s="270"/>
      <c r="G541" s="270"/>
      <c r="H541" s="270">
        <f t="shared" si="8"/>
        <v>1800</v>
      </c>
    </row>
    <row r="542" spans="1:8" ht="11.25">
      <c r="A542" s="222"/>
      <c r="B542" s="222"/>
      <c r="C542" s="473" t="s">
        <v>270</v>
      </c>
      <c r="D542" s="223" t="s">
        <v>301</v>
      </c>
      <c r="E542" s="270">
        <v>20000</v>
      </c>
      <c r="F542" s="270"/>
      <c r="G542" s="270">
        <v>500</v>
      </c>
      <c r="H542" s="270">
        <f t="shared" si="8"/>
        <v>19500</v>
      </c>
    </row>
    <row r="543" spans="1:8" ht="11.25">
      <c r="A543" s="222"/>
      <c r="B543" s="222"/>
      <c r="C543" s="470" t="s">
        <v>286</v>
      </c>
      <c r="D543" s="223" t="s">
        <v>336</v>
      </c>
      <c r="E543" s="270">
        <v>1000</v>
      </c>
      <c r="F543" s="270"/>
      <c r="G543" s="270"/>
      <c r="H543" s="270">
        <f t="shared" si="8"/>
        <v>1000</v>
      </c>
    </row>
    <row r="544" spans="1:8" ht="22.5">
      <c r="A544" s="222"/>
      <c r="B544" s="222"/>
      <c r="C544" s="470" t="s">
        <v>287</v>
      </c>
      <c r="D544" s="223" t="s">
        <v>337</v>
      </c>
      <c r="E544" s="270">
        <v>600</v>
      </c>
      <c r="F544" s="270"/>
      <c r="G544" s="270"/>
      <c r="H544" s="270">
        <f t="shared" si="8"/>
        <v>600</v>
      </c>
    </row>
    <row r="545" spans="1:8" ht="22.5">
      <c r="A545" s="222"/>
      <c r="B545" s="222"/>
      <c r="C545" s="470" t="s">
        <v>288</v>
      </c>
      <c r="D545" s="223" t="s">
        <v>338</v>
      </c>
      <c r="E545" s="270">
        <v>3000</v>
      </c>
      <c r="F545" s="270"/>
      <c r="G545" s="270"/>
      <c r="H545" s="270">
        <f t="shared" si="8"/>
        <v>3000</v>
      </c>
    </row>
    <row r="546" spans="1:8" ht="11.25">
      <c r="A546" s="222"/>
      <c r="B546" s="222"/>
      <c r="C546" s="473" t="s">
        <v>289</v>
      </c>
      <c r="D546" s="223" t="s">
        <v>339</v>
      </c>
      <c r="E546" s="270">
        <v>1000</v>
      </c>
      <c r="F546" s="270">
        <v>2000</v>
      </c>
      <c r="G546" s="270"/>
      <c r="H546" s="270">
        <f t="shared" si="8"/>
        <v>3000</v>
      </c>
    </row>
    <row r="547" spans="1:8" ht="11.25">
      <c r="A547" s="222"/>
      <c r="B547" s="222"/>
      <c r="C547" s="470" t="s">
        <v>290</v>
      </c>
      <c r="D547" s="223" t="s">
        <v>340</v>
      </c>
      <c r="E547" s="270">
        <v>3000</v>
      </c>
      <c r="F547" s="270"/>
      <c r="G547" s="270">
        <v>1000</v>
      </c>
      <c r="H547" s="270">
        <f t="shared" si="8"/>
        <v>2000</v>
      </c>
    </row>
    <row r="548" spans="1:8" ht="11.25">
      <c r="A548" s="222"/>
      <c r="B548" s="222"/>
      <c r="C548" s="473" t="s">
        <v>291</v>
      </c>
      <c r="D548" s="223" t="s">
        <v>329</v>
      </c>
      <c r="E548" s="270">
        <v>38300</v>
      </c>
      <c r="F548" s="270"/>
      <c r="G548" s="270"/>
      <c r="H548" s="270">
        <f t="shared" si="8"/>
        <v>38300</v>
      </c>
    </row>
    <row r="549" spans="1:8" ht="11.25">
      <c r="A549" s="222"/>
      <c r="B549" s="222"/>
      <c r="C549" s="473">
        <v>4510</v>
      </c>
      <c r="D549" s="223" t="s">
        <v>407</v>
      </c>
      <c r="E549" s="270">
        <v>100</v>
      </c>
      <c r="F549" s="270"/>
      <c r="G549" s="270"/>
      <c r="H549" s="270">
        <f t="shared" si="8"/>
        <v>100</v>
      </c>
    </row>
    <row r="550" spans="1:8" ht="22.5">
      <c r="A550" s="222"/>
      <c r="B550" s="222"/>
      <c r="C550" s="473">
        <v>4700</v>
      </c>
      <c r="D550" s="223" t="s">
        <v>311</v>
      </c>
      <c r="E550" s="270">
        <v>2000</v>
      </c>
      <c r="F550" s="270"/>
      <c r="G550" s="270"/>
      <c r="H550" s="270">
        <f t="shared" si="8"/>
        <v>2000</v>
      </c>
    </row>
    <row r="551" spans="1:8" ht="22.5">
      <c r="A551" s="222"/>
      <c r="B551" s="222"/>
      <c r="C551" s="470" t="s">
        <v>296</v>
      </c>
      <c r="D551" s="223" t="s">
        <v>341</v>
      </c>
      <c r="E551" s="270">
        <v>2000</v>
      </c>
      <c r="F551" s="270"/>
      <c r="G551" s="270"/>
      <c r="H551" s="270">
        <f t="shared" si="8"/>
        <v>2000</v>
      </c>
    </row>
    <row r="552" spans="1:8" ht="22.5">
      <c r="A552" s="222"/>
      <c r="B552" s="222"/>
      <c r="C552" s="470" t="s">
        <v>297</v>
      </c>
      <c r="D552" s="223" t="s">
        <v>342</v>
      </c>
      <c r="E552" s="270">
        <v>10500</v>
      </c>
      <c r="F552" s="270"/>
      <c r="G552" s="270">
        <v>500</v>
      </c>
      <c r="H552" s="270">
        <f t="shared" si="8"/>
        <v>10000</v>
      </c>
    </row>
    <row r="553" spans="1:8" ht="11.25">
      <c r="A553" s="222"/>
      <c r="B553" s="222"/>
      <c r="C553" s="469" t="s">
        <v>298</v>
      </c>
      <c r="D553" s="223" t="s">
        <v>391</v>
      </c>
      <c r="E553" s="270">
        <v>0</v>
      </c>
      <c r="F553" s="270"/>
      <c r="G553" s="270"/>
      <c r="H553" s="270">
        <f t="shared" si="8"/>
        <v>0</v>
      </c>
    </row>
    <row r="554" spans="1:8" s="231" customFormat="1" ht="12.75">
      <c r="A554" s="213">
        <v>921</v>
      </c>
      <c r="B554" s="213"/>
      <c r="C554" s="478"/>
      <c r="D554" s="214" t="s">
        <v>433</v>
      </c>
      <c r="E554" s="289">
        <v>42000</v>
      </c>
      <c r="F554" s="289">
        <f>F555+F558</f>
        <v>0</v>
      </c>
      <c r="G554" s="289">
        <f>G555+G558</f>
        <v>0</v>
      </c>
      <c r="H554" s="289">
        <f t="shared" si="8"/>
        <v>42000</v>
      </c>
    </row>
    <row r="555" spans="1:8" s="221" customFormat="1" ht="12.75" customHeight="1">
      <c r="A555" s="215"/>
      <c r="B555" s="216" t="s">
        <v>141</v>
      </c>
      <c r="C555" s="479"/>
      <c r="D555" s="217" t="s">
        <v>434</v>
      </c>
      <c r="E555" s="290">
        <v>25000</v>
      </c>
      <c r="F555" s="290">
        <f>SUM(F556:F557)</f>
        <v>0</v>
      </c>
      <c r="G555" s="290">
        <f>SUM(G556:G557)</f>
        <v>0</v>
      </c>
      <c r="H555" s="290">
        <f t="shared" si="8"/>
        <v>25000</v>
      </c>
    </row>
    <row r="556" spans="1:8" ht="11.25">
      <c r="A556" s="222"/>
      <c r="B556" s="222"/>
      <c r="C556" s="469" t="s">
        <v>269</v>
      </c>
      <c r="D556" s="223" t="s">
        <v>331</v>
      </c>
      <c r="E556" s="270">
        <v>10000</v>
      </c>
      <c r="F556" s="270"/>
      <c r="G556" s="270"/>
      <c r="H556" s="270">
        <f t="shared" si="8"/>
        <v>10000</v>
      </c>
    </row>
    <row r="557" spans="1:8" ht="11.25">
      <c r="A557" s="222"/>
      <c r="B557" s="222"/>
      <c r="C557" s="469" t="s">
        <v>270</v>
      </c>
      <c r="D557" s="223" t="s">
        <v>301</v>
      </c>
      <c r="E557" s="270">
        <v>15000</v>
      </c>
      <c r="F557" s="270"/>
      <c r="G557" s="270"/>
      <c r="H557" s="270">
        <f t="shared" si="8"/>
        <v>15000</v>
      </c>
    </row>
    <row r="558" spans="1:8" s="221" customFormat="1" ht="10.5">
      <c r="A558" s="215"/>
      <c r="B558" s="216" t="s">
        <v>142</v>
      </c>
      <c r="C558" s="479"/>
      <c r="D558" s="217" t="s">
        <v>435</v>
      </c>
      <c r="E558" s="290">
        <v>17000</v>
      </c>
      <c r="F558" s="290">
        <f>F559</f>
        <v>0</v>
      </c>
      <c r="G558" s="290">
        <f>G559</f>
        <v>0</v>
      </c>
      <c r="H558" s="290">
        <f t="shared" si="8"/>
        <v>17000</v>
      </c>
    </row>
    <row r="559" spans="1:8" ht="31.5" customHeight="1">
      <c r="A559" s="232"/>
      <c r="B559" s="232"/>
      <c r="C559" s="482" t="s">
        <v>374</v>
      </c>
      <c r="D559" s="233" t="s">
        <v>375</v>
      </c>
      <c r="E559" s="271">
        <v>17000</v>
      </c>
      <c r="F559" s="271"/>
      <c r="G559" s="271"/>
      <c r="H559" s="271">
        <f t="shared" si="8"/>
        <v>17000</v>
      </c>
    </row>
    <row r="560" spans="1:8" s="231" customFormat="1" ht="12.75">
      <c r="A560" s="213">
        <v>926</v>
      </c>
      <c r="B560" s="213"/>
      <c r="C560" s="478"/>
      <c r="D560" s="214" t="s">
        <v>436</v>
      </c>
      <c r="E560" s="289">
        <v>48000</v>
      </c>
      <c r="F560" s="289">
        <f>F561</f>
        <v>0</v>
      </c>
      <c r="G560" s="289">
        <f>G561</f>
        <v>0</v>
      </c>
      <c r="H560" s="289">
        <f t="shared" si="8"/>
        <v>48000</v>
      </c>
    </row>
    <row r="561" spans="1:8" s="221" customFormat="1" ht="10.5">
      <c r="A561" s="215"/>
      <c r="B561" s="216" t="s">
        <v>143</v>
      </c>
      <c r="C561" s="479"/>
      <c r="D561" s="217" t="s">
        <v>72</v>
      </c>
      <c r="E561" s="290">
        <v>48000</v>
      </c>
      <c r="F561" s="290">
        <f>SUM(F562:F564)</f>
        <v>0</v>
      </c>
      <c r="G561" s="290">
        <f>SUM(G562:G564)</f>
        <v>0</v>
      </c>
      <c r="H561" s="290">
        <f t="shared" si="8"/>
        <v>48000</v>
      </c>
    </row>
    <row r="562" spans="1:8" s="221" customFormat="1" ht="11.25">
      <c r="A562" s="222"/>
      <c r="B562" s="222"/>
      <c r="C562" s="473" t="s">
        <v>282</v>
      </c>
      <c r="D562" s="223" t="s">
        <v>386</v>
      </c>
      <c r="E562" s="270">
        <v>1000</v>
      </c>
      <c r="F562" s="270"/>
      <c r="G562" s="270"/>
      <c r="H562" s="270">
        <f t="shared" si="8"/>
        <v>1000</v>
      </c>
    </row>
    <row r="563" spans="1:8" ht="11.25">
      <c r="A563" s="222"/>
      <c r="B563" s="222"/>
      <c r="C563" s="469" t="s">
        <v>269</v>
      </c>
      <c r="D563" s="223" t="s">
        <v>331</v>
      </c>
      <c r="E563" s="270">
        <v>18000</v>
      </c>
      <c r="F563" s="270"/>
      <c r="G563" s="270"/>
      <c r="H563" s="270">
        <f t="shared" si="8"/>
        <v>18000</v>
      </c>
    </row>
    <row r="564" spans="1:8" ht="11.25">
      <c r="A564" s="232"/>
      <c r="B564" s="232"/>
      <c r="C564" s="482" t="s">
        <v>270</v>
      </c>
      <c r="D564" s="233" t="s">
        <v>301</v>
      </c>
      <c r="E564" s="271">
        <v>29000</v>
      </c>
      <c r="F564" s="271"/>
      <c r="G564" s="271"/>
      <c r="H564" s="271">
        <f t="shared" si="8"/>
        <v>29000</v>
      </c>
    </row>
    <row r="565" spans="1:8" s="267" customFormat="1" ht="12.75">
      <c r="A565" s="265"/>
      <c r="B565" s="266"/>
      <c r="C565" s="490"/>
      <c r="D565" s="269" t="s">
        <v>376</v>
      </c>
      <c r="E565" s="300">
        <f>E560+E554+E433+E366+E292+E271+E267+E190+E187+E184+E144+E78+E57+E53+E21+E14+E9</f>
        <v>43661803</v>
      </c>
      <c r="F565" s="300">
        <f>F560+F554+F433+F366+F292+F271+F267+F190+F187+F184+F144+F78+F57+F53+F21+F14+F9</f>
        <v>1898956</v>
      </c>
      <c r="G565" s="300">
        <f>G560+G554+G433+G366+G292+G271+G267+G190+G187+G184+G144+G78+G57+G53+G21+G14+G9</f>
        <v>598491</v>
      </c>
      <c r="H565" s="300">
        <f>H560+H554+H433+H366+H292+H271+H267+H190+H187+H184+H144+H78+H57+H53+H21+H14+H9</f>
        <v>44962268</v>
      </c>
    </row>
    <row r="566" ht="11.25">
      <c r="H566" s="288">
        <f>E565+F565-G565-SUM(H9:H564)+H9+H10+H14+H15+H19+H21+H24+H53+H54+H57+H58+H60+H62+H78+H79+H84+H93+H125+H144+H145+H147+H178+H182+H184+H185+H187+H188+H190+H191+H198+H205+H225+H254+H261+H263+H265+H271+H272+H281+H290+H292+H293+H320+H330+H350+H362+H364+H366+H369+H372+H391+H429+H433+H434+H439+H463+H486+H505+H523+H525+H527+H529+H554+H555+H558+H560+H561</f>
        <v>0</v>
      </c>
    </row>
    <row r="567" ht="11.25">
      <c r="H567" s="494" t="str">
        <f>IF(H566=0," ","NIEZGODNE")</f>
        <v> </v>
      </c>
    </row>
    <row r="568" spans="4:8" ht="11.25" customHeight="1" hidden="1">
      <c r="D568" s="206" t="s">
        <v>437</v>
      </c>
      <c r="E568" s="288" t="s">
        <v>438</v>
      </c>
      <c r="F568" s="288" t="s">
        <v>438</v>
      </c>
      <c r="G568" s="288" t="s">
        <v>438</v>
      </c>
      <c r="H568" s="288" t="s">
        <v>438</v>
      </c>
    </row>
    <row r="569" spans="5:8" ht="11.25" customHeight="1" hidden="1">
      <c r="E569" s="288" t="s">
        <v>439</v>
      </c>
      <c r="F569" s="288" t="s">
        <v>439</v>
      </c>
      <c r="G569" s="288" t="s">
        <v>439</v>
      </c>
      <c r="H569" s="288" t="s">
        <v>439</v>
      </c>
    </row>
    <row r="570" spans="5:8" ht="11.25" customHeight="1" hidden="1">
      <c r="E570" s="288" t="s">
        <v>440</v>
      </c>
      <c r="F570" s="288" t="s">
        <v>440</v>
      </c>
      <c r="G570" s="288" t="s">
        <v>440</v>
      </c>
      <c r="H570" s="288" t="s">
        <v>440</v>
      </c>
    </row>
    <row r="571" ht="11.25" customHeight="1" hidden="1">
      <c r="D571" s="206" t="s">
        <v>377</v>
      </c>
    </row>
    <row r="572" ht="11.25" hidden="1"/>
  </sheetData>
  <mergeCells count="1">
    <mergeCell ref="A6:H6"/>
  </mergeCells>
  <conditionalFormatting sqref="H56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F2" sqref="F2"/>
    </sheetView>
  </sheetViews>
  <sheetFormatPr defaultColWidth="9.140625" defaultRowHeight="12.75"/>
  <cols>
    <col min="1" max="1" width="5.57421875" style="333" bestFit="1" customWidth="1"/>
    <col min="2" max="2" width="8.8515625" style="333" bestFit="1" customWidth="1"/>
    <col min="3" max="3" width="5.8515625" style="333" customWidth="1"/>
    <col min="4" max="4" width="34.8515625" style="322" customWidth="1"/>
    <col min="5" max="6" width="16.140625" style="335" customWidth="1"/>
    <col min="7" max="16384" width="9.140625" style="322" customWidth="1"/>
  </cols>
  <sheetData>
    <row r="1" spans="3:6" ht="12.75" customHeight="1">
      <c r="C1" s="334"/>
      <c r="D1" s="323"/>
      <c r="F1" s="336" t="s">
        <v>174</v>
      </c>
    </row>
    <row r="2" spans="3:6" ht="12.75" customHeight="1">
      <c r="C2" s="334"/>
      <c r="D2" s="323"/>
      <c r="F2" s="308" t="s">
        <v>663</v>
      </c>
    </row>
    <row r="3" spans="3:6" ht="12.75" customHeight="1">
      <c r="C3" s="334"/>
      <c r="D3" s="323"/>
      <c r="F3" s="308" t="s">
        <v>159</v>
      </c>
    </row>
    <row r="4" spans="3:6" ht="12.75" customHeight="1">
      <c r="C4" s="334"/>
      <c r="D4" s="323"/>
      <c r="F4" s="308" t="s">
        <v>662</v>
      </c>
    </row>
    <row r="6" spans="1:6" ht="48.75" customHeight="1">
      <c r="A6" s="526" t="s">
        <v>479</v>
      </c>
      <c r="B6" s="526"/>
      <c r="C6" s="526"/>
      <c r="D6" s="526"/>
      <c r="E6" s="526"/>
      <c r="F6" s="526"/>
    </row>
    <row r="8" spans="1:6" ht="19.5" customHeight="1">
      <c r="A8" s="527" t="s">
        <v>162</v>
      </c>
      <c r="B8" s="527"/>
      <c r="C8" s="527"/>
      <c r="D8" s="527" t="s">
        <v>4</v>
      </c>
      <c r="E8" s="528" t="s">
        <v>480</v>
      </c>
      <c r="F8" s="528" t="s">
        <v>481</v>
      </c>
    </row>
    <row r="9" spans="1:6" ht="72.75" customHeight="1">
      <c r="A9" s="337" t="s">
        <v>1</v>
      </c>
      <c r="B9" s="337" t="s">
        <v>2</v>
      </c>
      <c r="C9" s="337" t="s">
        <v>3</v>
      </c>
      <c r="D9" s="527"/>
      <c r="E9" s="528"/>
      <c r="F9" s="528"/>
    </row>
    <row r="10" spans="1:6" ht="9" customHeight="1">
      <c r="A10" s="338">
        <v>1</v>
      </c>
      <c r="B10" s="338">
        <v>2</v>
      </c>
      <c r="C10" s="338">
        <v>3</v>
      </c>
      <c r="D10" s="339">
        <v>4</v>
      </c>
      <c r="E10" s="340">
        <v>5</v>
      </c>
      <c r="F10" s="340">
        <v>6</v>
      </c>
    </row>
    <row r="11" spans="1:6" s="351" customFormat="1" ht="53.25" customHeight="1">
      <c r="A11" s="352" t="s">
        <v>5</v>
      </c>
      <c r="B11" s="352" t="s">
        <v>7</v>
      </c>
      <c r="C11" s="352">
        <v>2110</v>
      </c>
      <c r="D11" s="353" t="s">
        <v>9</v>
      </c>
      <c r="E11" s="354">
        <v>25000</v>
      </c>
      <c r="F11" s="354">
        <v>25000</v>
      </c>
    </row>
    <row r="12" spans="1:6" s="351" customFormat="1" ht="53.25" customHeight="1">
      <c r="A12" s="355">
        <v>700</v>
      </c>
      <c r="B12" s="355">
        <v>70005</v>
      </c>
      <c r="C12" s="355">
        <v>2110</v>
      </c>
      <c r="D12" s="356" t="s">
        <v>9</v>
      </c>
      <c r="E12" s="357">
        <v>95000</v>
      </c>
      <c r="F12" s="357">
        <v>95000</v>
      </c>
    </row>
    <row r="13" spans="1:6" s="351" customFormat="1" ht="53.25" customHeight="1">
      <c r="A13" s="355">
        <v>710</v>
      </c>
      <c r="B13" s="355">
        <v>71013</v>
      </c>
      <c r="C13" s="355">
        <v>2110</v>
      </c>
      <c r="D13" s="356" t="s">
        <v>9</v>
      </c>
      <c r="E13" s="357">
        <v>124000</v>
      </c>
      <c r="F13" s="357">
        <v>124000</v>
      </c>
    </row>
    <row r="14" spans="1:6" s="351" customFormat="1" ht="53.25" customHeight="1">
      <c r="A14" s="355">
        <v>710</v>
      </c>
      <c r="B14" s="355">
        <v>71014</v>
      </c>
      <c r="C14" s="355">
        <v>2110</v>
      </c>
      <c r="D14" s="356" t="s">
        <v>9</v>
      </c>
      <c r="E14" s="357">
        <v>2000</v>
      </c>
      <c r="F14" s="357">
        <v>2000</v>
      </c>
    </row>
    <row r="15" spans="1:6" s="351" customFormat="1" ht="53.25" customHeight="1">
      <c r="A15" s="355">
        <v>710</v>
      </c>
      <c r="B15" s="355">
        <v>71015</v>
      </c>
      <c r="C15" s="355">
        <v>2110</v>
      </c>
      <c r="D15" s="356" t="s">
        <v>9</v>
      </c>
      <c r="E15" s="357">
        <v>341000</v>
      </c>
      <c r="F15" s="357">
        <v>341000</v>
      </c>
    </row>
    <row r="16" spans="1:6" s="351" customFormat="1" ht="53.25" customHeight="1">
      <c r="A16" s="355">
        <v>750</v>
      </c>
      <c r="B16" s="355">
        <v>75011</v>
      </c>
      <c r="C16" s="355">
        <v>2110</v>
      </c>
      <c r="D16" s="356" t="s">
        <v>9</v>
      </c>
      <c r="E16" s="357">
        <v>156200</v>
      </c>
      <c r="F16" s="357">
        <v>156200</v>
      </c>
    </row>
    <row r="17" spans="1:6" s="351" customFormat="1" ht="53.25" customHeight="1">
      <c r="A17" s="355">
        <v>750</v>
      </c>
      <c r="B17" s="355">
        <v>75045</v>
      </c>
      <c r="C17" s="355">
        <v>2110</v>
      </c>
      <c r="D17" s="356" t="s">
        <v>9</v>
      </c>
      <c r="E17" s="357">
        <v>38000</v>
      </c>
      <c r="F17" s="357">
        <v>38000</v>
      </c>
    </row>
    <row r="18" spans="1:6" s="351" customFormat="1" ht="53.25" customHeight="1">
      <c r="A18" s="355">
        <v>754</v>
      </c>
      <c r="B18" s="355">
        <v>75411</v>
      </c>
      <c r="C18" s="355">
        <v>2110</v>
      </c>
      <c r="D18" s="356" t="s">
        <v>9</v>
      </c>
      <c r="E18" s="357">
        <f>2679815+33270</f>
        <v>2713085</v>
      </c>
      <c r="F18" s="357">
        <f>2679815+33270</f>
        <v>2713085</v>
      </c>
    </row>
    <row r="19" spans="1:6" s="351" customFormat="1" ht="66" customHeight="1">
      <c r="A19" s="355">
        <v>754</v>
      </c>
      <c r="B19" s="355">
        <v>75411</v>
      </c>
      <c r="C19" s="355">
        <v>6410</v>
      </c>
      <c r="D19" s="356" t="s">
        <v>35</v>
      </c>
      <c r="E19" s="357">
        <v>40000</v>
      </c>
      <c r="F19" s="357">
        <v>40000</v>
      </c>
    </row>
    <row r="20" spans="1:6" s="351" customFormat="1" ht="53.25" customHeight="1">
      <c r="A20" s="355">
        <v>851</v>
      </c>
      <c r="B20" s="355">
        <v>85156</v>
      </c>
      <c r="C20" s="355">
        <v>2110</v>
      </c>
      <c r="D20" s="356" t="s">
        <v>9</v>
      </c>
      <c r="E20" s="357">
        <v>985374</v>
      </c>
      <c r="F20" s="357">
        <v>985374</v>
      </c>
    </row>
    <row r="21" spans="1:6" s="351" customFormat="1" ht="53.25" customHeight="1">
      <c r="A21" s="358">
        <v>853</v>
      </c>
      <c r="B21" s="358">
        <v>85321</v>
      </c>
      <c r="C21" s="358">
        <v>2110</v>
      </c>
      <c r="D21" s="359" t="s">
        <v>9</v>
      </c>
      <c r="E21" s="360">
        <v>139400</v>
      </c>
      <c r="F21" s="360">
        <v>139400</v>
      </c>
    </row>
    <row r="22" spans="1:6" s="363" customFormat="1" ht="19.5" customHeight="1">
      <c r="A22" s="529" t="s">
        <v>168</v>
      </c>
      <c r="B22" s="530"/>
      <c r="C22" s="530"/>
      <c r="D22" s="531"/>
      <c r="E22" s="350">
        <f>SUM(E11:E21)</f>
        <v>4659059</v>
      </c>
      <c r="F22" s="362">
        <f>SUM(F11:F21)</f>
        <v>4659059</v>
      </c>
    </row>
    <row r="24" spans="1:6" ht="28.5" customHeight="1">
      <c r="A24" s="526" t="s">
        <v>482</v>
      </c>
      <c r="B24" s="526"/>
      <c r="C24" s="526"/>
      <c r="D24" s="526"/>
      <c r="E24" s="526"/>
      <c r="F24" s="526"/>
    </row>
    <row r="26" spans="1:6" ht="12.75" customHeight="1">
      <c r="A26" s="527" t="s">
        <v>162</v>
      </c>
      <c r="B26" s="527"/>
      <c r="C26" s="527"/>
      <c r="D26" s="527" t="s">
        <v>4</v>
      </c>
      <c r="E26" s="528" t="s">
        <v>483</v>
      </c>
      <c r="F26" s="528" t="s">
        <v>484</v>
      </c>
    </row>
    <row r="27" spans="1:6" ht="33.75" customHeight="1">
      <c r="A27" s="337" t="s">
        <v>1</v>
      </c>
      <c r="B27" s="337" t="s">
        <v>2</v>
      </c>
      <c r="C27" s="337" t="s">
        <v>3</v>
      </c>
      <c r="D27" s="527"/>
      <c r="E27" s="528"/>
      <c r="F27" s="528"/>
    </row>
    <row r="28" spans="1:6" ht="12.75">
      <c r="A28" s="338">
        <v>1</v>
      </c>
      <c r="B28" s="338">
        <v>2</v>
      </c>
      <c r="C28" s="338">
        <v>3</v>
      </c>
      <c r="D28" s="339">
        <v>4</v>
      </c>
      <c r="E28" s="340">
        <v>5</v>
      </c>
      <c r="F28" s="340">
        <v>6</v>
      </c>
    </row>
    <row r="29" spans="1:6" ht="54" customHeight="1">
      <c r="A29" s="364">
        <v>750</v>
      </c>
      <c r="B29" s="364">
        <v>75045</v>
      </c>
      <c r="C29" s="365">
        <v>2120</v>
      </c>
      <c r="D29" s="366" t="s">
        <v>10</v>
      </c>
      <c r="E29" s="361">
        <v>7000</v>
      </c>
      <c r="F29" s="361">
        <v>7000</v>
      </c>
    </row>
    <row r="30" spans="1:6" s="363" customFormat="1" ht="15.75">
      <c r="A30" s="525" t="s">
        <v>168</v>
      </c>
      <c r="B30" s="525"/>
      <c r="C30" s="525"/>
      <c r="D30" s="525"/>
      <c r="E30" s="350">
        <f>SUM(E29)</f>
        <v>7000</v>
      </c>
      <c r="F30" s="350">
        <f>SUM(F29)</f>
        <v>7000</v>
      </c>
    </row>
    <row r="32" spans="1:6" ht="31.5" customHeight="1">
      <c r="A32" s="526" t="s">
        <v>485</v>
      </c>
      <c r="B32" s="526"/>
      <c r="C32" s="526"/>
      <c r="D32" s="526"/>
      <c r="E32" s="526"/>
      <c r="F32" s="526"/>
    </row>
    <row r="34" spans="1:5" ht="15.75">
      <c r="A34" s="527" t="s">
        <v>162</v>
      </c>
      <c r="B34" s="527"/>
      <c r="C34" s="527"/>
      <c r="D34" s="527" t="s">
        <v>4</v>
      </c>
      <c r="E34" s="528" t="s">
        <v>190</v>
      </c>
    </row>
    <row r="35" spans="1:5" ht="15.75">
      <c r="A35" s="337" t="s">
        <v>1</v>
      </c>
      <c r="B35" s="337" t="s">
        <v>2</v>
      </c>
      <c r="C35" s="337" t="s">
        <v>3</v>
      </c>
      <c r="D35" s="527"/>
      <c r="E35" s="528"/>
    </row>
    <row r="36" spans="1:5" ht="12.75">
      <c r="A36" s="338">
        <v>1</v>
      </c>
      <c r="B36" s="338">
        <v>2</v>
      </c>
      <c r="C36" s="338">
        <v>3</v>
      </c>
      <c r="D36" s="339">
        <v>4</v>
      </c>
      <c r="E36" s="340">
        <v>5</v>
      </c>
    </row>
    <row r="37" spans="1:5" ht="19.5" customHeight="1">
      <c r="A37" s="341" t="s">
        <v>5</v>
      </c>
      <c r="B37" s="341" t="s">
        <v>539</v>
      </c>
      <c r="C37" s="341" t="s">
        <v>540</v>
      </c>
      <c r="D37" s="342" t="s">
        <v>541</v>
      </c>
      <c r="E37" s="343">
        <v>6000</v>
      </c>
    </row>
    <row r="38" spans="1:5" ht="12.75">
      <c r="A38" s="344" t="s">
        <v>542</v>
      </c>
      <c r="B38" s="344" t="s">
        <v>97</v>
      </c>
      <c r="C38" s="344" t="s">
        <v>540</v>
      </c>
      <c r="D38" s="345" t="s">
        <v>26</v>
      </c>
      <c r="E38" s="346">
        <v>392600</v>
      </c>
    </row>
    <row r="39" spans="1:5" ht="12.75">
      <c r="A39" s="347"/>
      <c r="B39" s="348"/>
      <c r="C39" s="348"/>
      <c r="D39" s="349" t="s">
        <v>168</v>
      </c>
      <c r="E39" s="350">
        <f>SUM(E37:E38)</f>
        <v>398600</v>
      </c>
    </row>
  </sheetData>
  <mergeCells count="16">
    <mergeCell ref="A6:F6"/>
    <mergeCell ref="A8:C8"/>
    <mergeCell ref="D8:D9"/>
    <mergeCell ref="E8:E9"/>
    <mergeCell ref="F8:F9"/>
    <mergeCell ref="A22:D22"/>
    <mergeCell ref="A24:F24"/>
    <mergeCell ref="A26:C26"/>
    <mergeCell ref="D26:D27"/>
    <mergeCell ref="E26:E27"/>
    <mergeCell ref="F26:F27"/>
    <mergeCell ref="A30:D30"/>
    <mergeCell ref="A32:F32"/>
    <mergeCell ref="A34:C34"/>
    <mergeCell ref="D34:D35"/>
    <mergeCell ref="E34:E3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K16" sqref="K16"/>
    </sheetView>
  </sheetViews>
  <sheetFormatPr defaultColWidth="9.140625" defaultRowHeight="12.75"/>
  <cols>
    <col min="1" max="1" width="6.00390625" style="103" customWidth="1"/>
    <col min="2" max="2" width="8.7109375" style="103" customWidth="1"/>
    <col min="3" max="3" width="6.00390625" style="103" customWidth="1"/>
    <col min="4" max="4" width="45.57421875" style="103" customWidth="1"/>
    <col min="5" max="6" width="13.8515625" style="103" customWidth="1"/>
    <col min="7" max="7" width="10.140625" style="103" bestFit="1" customWidth="1"/>
    <col min="8" max="16384" width="9.140625" style="103" customWidth="1"/>
  </cols>
  <sheetData>
    <row r="1" spans="1:6" s="11" customFormat="1" ht="12.75">
      <c r="A1" s="16"/>
      <c r="B1" s="16"/>
      <c r="C1" s="17"/>
      <c r="D1" s="17"/>
      <c r="E1" s="18"/>
      <c r="F1" s="336" t="s">
        <v>174</v>
      </c>
    </row>
    <row r="2" spans="1:7" s="11" customFormat="1" ht="12.75">
      <c r="A2" s="16"/>
      <c r="B2" s="16"/>
      <c r="C2" s="19"/>
      <c r="D2" s="17"/>
      <c r="E2" s="155"/>
      <c r="F2" s="308" t="s">
        <v>685</v>
      </c>
      <c r="G2" s="155"/>
    </row>
    <row r="3" spans="1:7" s="11" customFormat="1" ht="12.75">
      <c r="A3" s="16"/>
      <c r="B3" s="16"/>
      <c r="C3" s="19"/>
      <c r="D3" s="17"/>
      <c r="E3" s="155"/>
      <c r="F3" s="308" t="s">
        <v>159</v>
      </c>
      <c r="G3" s="155"/>
    </row>
    <row r="4" spans="1:7" s="11" customFormat="1" ht="12.75">
      <c r="A4" s="16"/>
      <c r="B4" s="16"/>
      <c r="C4" s="19"/>
      <c r="D4" s="17"/>
      <c r="E4" s="155"/>
      <c r="F4" s="308" t="s">
        <v>686</v>
      </c>
      <c r="G4" s="155"/>
    </row>
    <row r="5" spans="1:6" ht="6" customHeight="1">
      <c r="A5" s="532"/>
      <c r="B5" s="532"/>
      <c r="C5" s="532"/>
      <c r="D5" s="532"/>
      <c r="E5" s="532"/>
      <c r="F5" s="532"/>
    </row>
    <row r="6" spans="1:6" ht="26.25" customHeight="1">
      <c r="A6" s="536" t="s">
        <v>579</v>
      </c>
      <c r="B6" s="536"/>
      <c r="C6" s="536"/>
      <c r="D6" s="536"/>
      <c r="E6" s="536"/>
      <c r="F6" s="536"/>
    </row>
    <row r="7" spans="1:6" ht="20.25" customHeight="1">
      <c r="A7" s="537" t="s">
        <v>161</v>
      </c>
      <c r="B7" s="537"/>
      <c r="C7" s="537"/>
      <c r="D7" s="537"/>
      <c r="E7" s="537"/>
      <c r="F7" s="537"/>
    </row>
    <row r="8" spans="1:6" ht="23.25" customHeight="1">
      <c r="A8" s="538" t="s">
        <v>162</v>
      </c>
      <c r="B8" s="539"/>
      <c r="C8" s="540"/>
      <c r="D8" s="541" t="s">
        <v>163</v>
      </c>
      <c r="E8" s="541" t="s">
        <v>164</v>
      </c>
      <c r="F8" s="541" t="s">
        <v>160</v>
      </c>
    </row>
    <row r="9" spans="1:6" ht="14.25" customHeight="1">
      <c r="A9" s="104" t="s">
        <v>1</v>
      </c>
      <c r="B9" s="104" t="s">
        <v>2</v>
      </c>
      <c r="C9" s="105" t="s">
        <v>3</v>
      </c>
      <c r="D9" s="541"/>
      <c r="E9" s="541"/>
      <c r="F9" s="541"/>
    </row>
    <row r="10" spans="1:6" s="107" customFormat="1" ht="12" customHeigh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s="102" customFormat="1" ht="27.75" customHeight="1">
      <c r="A11" s="116">
        <v>600</v>
      </c>
      <c r="B11" s="117">
        <v>60014</v>
      </c>
      <c r="C11" s="117">
        <v>6300</v>
      </c>
      <c r="D11" s="118" t="s">
        <v>451</v>
      </c>
      <c r="E11" s="119">
        <v>1800000</v>
      </c>
      <c r="F11" s="120"/>
    </row>
    <row r="12" spans="1:6" s="102" customFormat="1" ht="29.25" customHeight="1">
      <c r="A12" s="121">
        <v>600</v>
      </c>
      <c r="B12" s="122">
        <v>60014</v>
      </c>
      <c r="C12" s="122">
        <v>6300</v>
      </c>
      <c r="D12" s="141" t="s">
        <v>459</v>
      </c>
      <c r="E12" s="123">
        <v>250000</v>
      </c>
      <c r="F12" s="124"/>
    </row>
    <row r="13" spans="1:6" s="102" customFormat="1" ht="27" customHeight="1">
      <c r="A13" s="121">
        <v>600</v>
      </c>
      <c r="B13" s="122">
        <v>60014</v>
      </c>
      <c r="C13" s="122">
        <v>6300</v>
      </c>
      <c r="D13" s="141" t="s">
        <v>460</v>
      </c>
      <c r="E13" s="123">
        <v>75000</v>
      </c>
      <c r="F13" s="124"/>
    </row>
    <row r="14" spans="1:7" s="102" customFormat="1" ht="25.5" customHeight="1">
      <c r="A14" s="121">
        <v>600</v>
      </c>
      <c r="B14" s="122">
        <v>60014</v>
      </c>
      <c r="C14" s="122">
        <v>6300</v>
      </c>
      <c r="D14" s="141" t="s">
        <v>477</v>
      </c>
      <c r="E14" s="123">
        <v>20000</v>
      </c>
      <c r="F14" s="124"/>
      <c r="G14" s="375"/>
    </row>
    <row r="15" spans="1:7" s="102" customFormat="1" ht="25.5" customHeight="1">
      <c r="A15" s="121">
        <v>600</v>
      </c>
      <c r="B15" s="122">
        <v>60014</v>
      </c>
      <c r="C15" s="122">
        <v>6300</v>
      </c>
      <c r="D15" s="141" t="s">
        <v>671</v>
      </c>
      <c r="E15" s="123">
        <v>100000</v>
      </c>
      <c r="F15" s="124"/>
      <c r="G15" s="375"/>
    </row>
    <row r="16" spans="1:7" s="102" customFormat="1" ht="40.5" customHeight="1">
      <c r="A16" s="121">
        <v>600</v>
      </c>
      <c r="B16" s="122">
        <v>60014</v>
      </c>
      <c r="C16" s="122">
        <v>6300</v>
      </c>
      <c r="D16" s="141" t="s">
        <v>672</v>
      </c>
      <c r="E16" s="123">
        <v>60000</v>
      </c>
      <c r="F16" s="124"/>
      <c r="G16" s="375"/>
    </row>
    <row r="17" spans="1:6" s="102" customFormat="1" ht="53.25" customHeight="1">
      <c r="A17" s="121">
        <v>750</v>
      </c>
      <c r="B17" s="122">
        <v>75020</v>
      </c>
      <c r="C17" s="122">
        <v>2710</v>
      </c>
      <c r="D17" s="125" t="s">
        <v>461</v>
      </c>
      <c r="E17" s="123">
        <v>28200</v>
      </c>
      <c r="F17" s="124"/>
    </row>
    <row r="18" spans="1:7" ht="28.5" customHeight="1">
      <c r="A18" s="121">
        <v>754</v>
      </c>
      <c r="B18" s="122">
        <v>75405</v>
      </c>
      <c r="C18" s="122">
        <v>6170</v>
      </c>
      <c r="D18" s="125" t="s">
        <v>472</v>
      </c>
      <c r="E18" s="123">
        <v>70000</v>
      </c>
      <c r="F18" s="124"/>
      <c r="G18" s="376"/>
    </row>
    <row r="19" spans="1:7" ht="27" customHeight="1">
      <c r="A19" s="121">
        <v>754</v>
      </c>
      <c r="B19" s="122">
        <v>75411</v>
      </c>
      <c r="C19" s="122">
        <v>6300</v>
      </c>
      <c r="D19" s="125" t="s">
        <v>478</v>
      </c>
      <c r="E19" s="123">
        <v>10000</v>
      </c>
      <c r="F19" s="124"/>
      <c r="G19" s="376"/>
    </row>
    <row r="20" spans="1:8" ht="42.75" customHeight="1">
      <c r="A20" s="121">
        <v>851</v>
      </c>
      <c r="B20" s="122">
        <v>85111</v>
      </c>
      <c r="C20" s="126" t="s">
        <v>665</v>
      </c>
      <c r="D20" s="142" t="s">
        <v>462</v>
      </c>
      <c r="E20" s="123">
        <v>54000</v>
      </c>
      <c r="F20" s="123"/>
      <c r="H20" s="376"/>
    </row>
    <row r="21" spans="1:6" ht="42.75" customHeight="1">
      <c r="A21" s="121">
        <v>851</v>
      </c>
      <c r="B21" s="122">
        <v>85111</v>
      </c>
      <c r="C21" s="126" t="s">
        <v>665</v>
      </c>
      <c r="D21" s="142" t="s">
        <v>637</v>
      </c>
      <c r="E21" s="123">
        <v>50000</v>
      </c>
      <c r="F21" s="123"/>
    </row>
    <row r="22" spans="1:6" ht="42.75" customHeight="1">
      <c r="A22" s="121">
        <v>851</v>
      </c>
      <c r="B22" s="122">
        <v>85111</v>
      </c>
      <c r="C22" s="126" t="s">
        <v>665</v>
      </c>
      <c r="D22" s="142" t="s">
        <v>670</v>
      </c>
      <c r="E22" s="123">
        <v>50000</v>
      </c>
      <c r="F22" s="123"/>
    </row>
    <row r="23" spans="1:6" ht="42.75" customHeight="1">
      <c r="A23" s="121">
        <v>851</v>
      </c>
      <c r="B23" s="122">
        <v>85111</v>
      </c>
      <c r="C23" s="126" t="s">
        <v>665</v>
      </c>
      <c r="D23" s="142" t="s">
        <v>666</v>
      </c>
      <c r="E23" s="123">
        <v>100000</v>
      </c>
      <c r="F23" s="123"/>
    </row>
    <row r="24" spans="1:6" ht="42.75" customHeight="1">
      <c r="A24" s="121">
        <v>851</v>
      </c>
      <c r="B24" s="122">
        <v>85111</v>
      </c>
      <c r="C24" s="126" t="s">
        <v>665</v>
      </c>
      <c r="D24" s="142" t="s">
        <v>667</v>
      </c>
      <c r="E24" s="123">
        <v>20000</v>
      </c>
      <c r="F24" s="123"/>
    </row>
    <row r="25" spans="1:6" ht="42.75" customHeight="1">
      <c r="A25" s="121">
        <v>851</v>
      </c>
      <c r="B25" s="122">
        <v>85111</v>
      </c>
      <c r="C25" s="126" t="s">
        <v>665</v>
      </c>
      <c r="D25" s="142" t="s">
        <v>668</v>
      </c>
      <c r="E25" s="123">
        <v>20000</v>
      </c>
      <c r="F25" s="123"/>
    </row>
    <row r="26" spans="1:6" ht="42.75" customHeight="1">
      <c r="A26" s="121">
        <v>851</v>
      </c>
      <c r="B26" s="122">
        <v>85111</v>
      </c>
      <c r="C26" s="126" t="s">
        <v>665</v>
      </c>
      <c r="D26" s="142" t="s">
        <v>669</v>
      </c>
      <c r="E26" s="123">
        <v>36000</v>
      </c>
      <c r="F26" s="123"/>
    </row>
    <row r="27" spans="1:6" ht="29.25" customHeight="1">
      <c r="A27" s="127">
        <v>852</v>
      </c>
      <c r="B27" s="127">
        <v>85201</v>
      </c>
      <c r="C27" s="127">
        <v>2320</v>
      </c>
      <c r="D27" s="128" t="s">
        <v>165</v>
      </c>
      <c r="E27" s="129">
        <v>552708</v>
      </c>
      <c r="F27" s="129">
        <v>72804</v>
      </c>
    </row>
    <row r="28" spans="1:7" ht="30.75" customHeight="1">
      <c r="A28" s="127">
        <v>852</v>
      </c>
      <c r="B28" s="127">
        <v>85204</v>
      </c>
      <c r="C28" s="127">
        <v>2320</v>
      </c>
      <c r="D28" s="130" t="s">
        <v>166</v>
      </c>
      <c r="E28" s="129">
        <v>151718</v>
      </c>
      <c r="F28" s="129">
        <v>63986</v>
      </c>
      <c r="G28" s="376"/>
    </row>
    <row r="29" spans="1:7" ht="28.5" customHeight="1">
      <c r="A29" s="127">
        <v>853</v>
      </c>
      <c r="B29" s="127">
        <v>85311</v>
      </c>
      <c r="C29" s="127">
        <v>2710</v>
      </c>
      <c r="D29" s="125" t="s">
        <v>674</v>
      </c>
      <c r="E29" s="129">
        <v>20000</v>
      </c>
      <c r="F29" s="129"/>
      <c r="G29" s="376"/>
    </row>
    <row r="30" spans="1:6" ht="27.75" customHeight="1">
      <c r="A30" s="127">
        <v>853</v>
      </c>
      <c r="B30" s="127">
        <v>85311</v>
      </c>
      <c r="C30" s="127">
        <v>2310</v>
      </c>
      <c r="D30" s="130" t="s">
        <v>648</v>
      </c>
      <c r="E30" s="129"/>
      <c r="F30" s="129">
        <v>37261</v>
      </c>
    </row>
    <row r="31" spans="1:6" ht="27.75" customHeight="1">
      <c r="A31" s="127">
        <v>853</v>
      </c>
      <c r="B31" s="127">
        <v>85311</v>
      </c>
      <c r="C31" s="127">
        <v>2310</v>
      </c>
      <c r="D31" s="130" t="s">
        <v>649</v>
      </c>
      <c r="E31" s="129"/>
      <c r="F31" s="129">
        <v>37261</v>
      </c>
    </row>
    <row r="32" spans="1:6" ht="30.75" customHeight="1">
      <c r="A32" s="127">
        <v>854</v>
      </c>
      <c r="B32" s="127">
        <v>85406</v>
      </c>
      <c r="C32" s="127">
        <v>2320</v>
      </c>
      <c r="D32" s="130" t="s">
        <v>167</v>
      </c>
      <c r="E32" s="129"/>
      <c r="F32" s="129">
        <v>27000</v>
      </c>
    </row>
    <row r="33" spans="1:6" ht="26.25" customHeight="1">
      <c r="A33" s="127">
        <v>921</v>
      </c>
      <c r="B33" s="127">
        <v>92116</v>
      </c>
      <c r="C33" s="127">
        <v>2310</v>
      </c>
      <c r="D33" s="130" t="s">
        <v>538</v>
      </c>
      <c r="E33" s="129"/>
      <c r="F33" s="129">
        <v>17000</v>
      </c>
    </row>
    <row r="34" spans="1:6" ht="42" customHeight="1">
      <c r="A34" s="533" t="s">
        <v>168</v>
      </c>
      <c r="B34" s="534"/>
      <c r="C34" s="534"/>
      <c r="D34" s="535"/>
      <c r="E34" s="108">
        <f>SUM(E11:E33)</f>
        <v>3467626</v>
      </c>
      <c r="F34" s="108">
        <f>SUM(F11:F33)</f>
        <v>255312</v>
      </c>
    </row>
    <row r="35" ht="27" customHeight="1"/>
    <row r="36" ht="36.75" customHeight="1"/>
    <row r="37" ht="21" customHeight="1"/>
    <row r="38" ht="12" customHeight="1"/>
    <row r="39" s="107" customFormat="1" ht="44.25" customHeight="1"/>
    <row r="40" s="102" customFormat="1" ht="68.25" customHeight="1"/>
    <row r="41" ht="67.5" customHeight="1"/>
    <row r="42" ht="30.75" customHeight="1"/>
    <row r="43" ht="38.25" customHeight="1"/>
    <row r="44" ht="64.5" customHeight="1"/>
    <row r="45" ht="33.75" customHeight="1"/>
    <row r="46" ht="14.25" customHeight="1"/>
    <row r="47" ht="31.5" customHeight="1"/>
    <row r="48" s="102" customFormat="1" ht="15.75"/>
    <row r="49" ht="19.5" customHeight="1"/>
    <row r="50" ht="19.5" customHeight="1"/>
    <row r="51" ht="19.5" customHeight="1"/>
  </sheetData>
  <mergeCells count="8">
    <mergeCell ref="A5:F5"/>
    <mergeCell ref="A34:D34"/>
    <mergeCell ref="A6:F6"/>
    <mergeCell ref="A7:F7"/>
    <mergeCell ref="A8:C8"/>
    <mergeCell ref="D8:D9"/>
    <mergeCell ref="E8:E9"/>
    <mergeCell ref="F8:F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5">
      <selection activeCell="G30" sqref="G30"/>
    </sheetView>
  </sheetViews>
  <sheetFormatPr defaultColWidth="9.140625" defaultRowHeight="12.75"/>
  <cols>
    <col min="1" max="1" width="3.7109375" style="109" customWidth="1"/>
    <col min="2" max="2" width="5.00390625" style="109" customWidth="1"/>
    <col min="3" max="3" width="7.8515625" style="109" customWidth="1"/>
    <col min="4" max="4" width="5.28125" style="109" customWidth="1"/>
    <col min="5" max="5" width="40.57421875" style="111" customWidth="1"/>
    <col min="6" max="9" width="10.8515625" style="110" customWidth="1"/>
    <col min="10" max="16384" width="9.140625" style="11" customWidth="1"/>
  </cols>
  <sheetData>
    <row r="1" spans="5:9" ht="11.25" customHeight="1">
      <c r="E1" s="11"/>
      <c r="F1" s="307"/>
      <c r="G1" s="307"/>
      <c r="H1" s="307"/>
      <c r="I1" s="307" t="s">
        <v>546</v>
      </c>
    </row>
    <row r="2" spans="2:9" ht="11.25" customHeight="1">
      <c r="B2" s="101"/>
      <c r="F2" s="308"/>
      <c r="G2" s="308"/>
      <c r="H2" s="308"/>
      <c r="I2" s="308" t="s">
        <v>685</v>
      </c>
    </row>
    <row r="3" spans="2:9" ht="11.25" customHeight="1">
      <c r="B3" s="101"/>
      <c r="F3" s="308"/>
      <c r="G3" s="308"/>
      <c r="H3" s="308"/>
      <c r="I3" s="308" t="s">
        <v>159</v>
      </c>
    </row>
    <row r="4" spans="2:9" ht="11.25" customHeight="1">
      <c r="B4" s="101"/>
      <c r="F4" s="308"/>
      <c r="G4" s="308"/>
      <c r="H4" s="308"/>
      <c r="I4" s="308" t="s">
        <v>686</v>
      </c>
    </row>
    <row r="5" spans="1:9" ht="12.75">
      <c r="A5" s="112"/>
      <c r="B5" s="20"/>
      <c r="C5" s="20"/>
      <c r="D5" s="20"/>
      <c r="E5" s="20"/>
      <c r="F5" s="20"/>
      <c r="G5" s="20"/>
      <c r="H5" s="20"/>
      <c r="I5" s="20"/>
    </row>
    <row r="6" spans="1:9" ht="29.25" customHeight="1">
      <c r="A6" s="498" t="s">
        <v>169</v>
      </c>
      <c r="B6" s="498"/>
      <c r="C6" s="498"/>
      <c r="D6" s="498"/>
      <c r="E6" s="498"/>
      <c r="F6" s="498"/>
      <c r="G6" s="498"/>
      <c r="H6" s="498"/>
      <c r="I6" s="498"/>
    </row>
    <row r="7" spans="1:9" ht="8.25" customHeight="1">
      <c r="A7" s="113"/>
      <c r="B7" s="20"/>
      <c r="C7" s="20"/>
      <c r="D7" s="20"/>
      <c r="E7" s="20"/>
      <c r="F7" s="20"/>
      <c r="G7" s="20"/>
      <c r="H7" s="20"/>
      <c r="I7" s="20"/>
    </row>
    <row r="8" spans="1:9" s="455" customFormat="1" ht="30" customHeight="1">
      <c r="A8" s="452" t="s">
        <v>148</v>
      </c>
      <c r="B8" s="452" t="s">
        <v>170</v>
      </c>
      <c r="C8" s="452" t="s">
        <v>171</v>
      </c>
      <c r="D8" s="452" t="s">
        <v>3</v>
      </c>
      <c r="E8" s="453" t="s">
        <v>172</v>
      </c>
      <c r="F8" s="454" t="s">
        <v>151</v>
      </c>
      <c r="G8" s="454" t="s">
        <v>630</v>
      </c>
      <c r="H8" s="454" t="s">
        <v>634</v>
      </c>
      <c r="I8" s="454" t="s">
        <v>632</v>
      </c>
    </row>
    <row r="9" spans="1:9" ht="37.5" customHeight="1">
      <c r="A9" s="310">
        <v>1</v>
      </c>
      <c r="B9" s="310">
        <v>600</v>
      </c>
      <c r="C9" s="310">
        <v>60014</v>
      </c>
      <c r="D9" s="310">
        <v>6050</v>
      </c>
      <c r="E9" s="311" t="s">
        <v>651</v>
      </c>
      <c r="F9" s="312">
        <v>325000</v>
      </c>
      <c r="G9" s="312"/>
      <c r="H9" s="312"/>
      <c r="I9" s="312">
        <f>F9+G9-H9</f>
        <v>325000</v>
      </c>
    </row>
    <row r="10" spans="1:9" ht="26.25" customHeight="1">
      <c r="A10" s="313">
        <v>2</v>
      </c>
      <c r="B10" s="313">
        <v>600</v>
      </c>
      <c r="C10" s="313">
        <v>60014</v>
      </c>
      <c r="D10" s="313">
        <v>6050</v>
      </c>
      <c r="E10" s="141" t="s">
        <v>452</v>
      </c>
      <c r="F10" s="314">
        <v>3200000</v>
      </c>
      <c r="G10" s="314"/>
      <c r="H10" s="314"/>
      <c r="I10" s="314">
        <f aca="true" t="shared" si="0" ref="I10:I33">F10+G10-H10</f>
        <v>3200000</v>
      </c>
    </row>
    <row r="11" spans="1:9" ht="43.5" customHeight="1">
      <c r="A11" s="313">
        <v>3</v>
      </c>
      <c r="B11" s="313">
        <v>600</v>
      </c>
      <c r="C11" s="313">
        <v>60014</v>
      </c>
      <c r="D11" s="313">
        <v>6050</v>
      </c>
      <c r="E11" s="141" t="s">
        <v>656</v>
      </c>
      <c r="F11" s="314">
        <v>200000</v>
      </c>
      <c r="G11" s="314">
        <f>100000+60000</f>
        <v>160000</v>
      </c>
      <c r="H11" s="314"/>
      <c r="I11" s="314">
        <f t="shared" si="0"/>
        <v>360000</v>
      </c>
    </row>
    <row r="12" spans="1:9" ht="41.25" customHeight="1">
      <c r="A12" s="313">
        <v>4</v>
      </c>
      <c r="B12" s="313">
        <v>600</v>
      </c>
      <c r="C12" s="313">
        <v>60014</v>
      </c>
      <c r="D12" s="313">
        <v>6050</v>
      </c>
      <c r="E12" s="141" t="s">
        <v>657</v>
      </c>
      <c r="F12" s="314">
        <v>1250000</v>
      </c>
      <c r="G12" s="314"/>
      <c r="H12" s="314"/>
      <c r="I12" s="314">
        <f t="shared" si="0"/>
        <v>1250000</v>
      </c>
    </row>
    <row r="13" spans="1:9" ht="30" customHeight="1">
      <c r="A13" s="313">
        <v>5</v>
      </c>
      <c r="B13" s="313">
        <v>600</v>
      </c>
      <c r="C13" s="313">
        <v>60014</v>
      </c>
      <c r="D13" s="313">
        <v>6050</v>
      </c>
      <c r="E13" s="141" t="s">
        <v>627</v>
      </c>
      <c r="F13" s="314">
        <v>50000</v>
      </c>
      <c r="G13" s="314"/>
      <c r="H13" s="314"/>
      <c r="I13" s="314">
        <f t="shared" si="0"/>
        <v>50000</v>
      </c>
    </row>
    <row r="14" spans="1:9" ht="30" customHeight="1">
      <c r="A14" s="313">
        <v>6</v>
      </c>
      <c r="B14" s="313">
        <v>600</v>
      </c>
      <c r="C14" s="313">
        <v>60014</v>
      </c>
      <c r="D14" s="313">
        <v>6050</v>
      </c>
      <c r="E14" s="141" t="s">
        <v>453</v>
      </c>
      <c r="F14" s="315">
        <v>200000</v>
      </c>
      <c r="G14" s="315"/>
      <c r="H14" s="315"/>
      <c r="I14" s="315">
        <f t="shared" si="0"/>
        <v>200000</v>
      </c>
    </row>
    <row r="15" spans="1:9" ht="31.5" customHeight="1">
      <c r="A15" s="313">
        <v>7</v>
      </c>
      <c r="B15" s="313">
        <v>750</v>
      </c>
      <c r="C15" s="313">
        <v>75020</v>
      </c>
      <c r="D15" s="313">
        <v>6050</v>
      </c>
      <c r="E15" s="141" t="s">
        <v>454</v>
      </c>
      <c r="F15" s="315">
        <v>110000</v>
      </c>
      <c r="G15" s="315"/>
      <c r="H15" s="315"/>
      <c r="I15" s="315">
        <f t="shared" si="0"/>
        <v>110000</v>
      </c>
    </row>
    <row r="16" spans="1:9" ht="35.25" customHeight="1">
      <c r="A16" s="313">
        <v>8</v>
      </c>
      <c r="B16" s="313">
        <v>750</v>
      </c>
      <c r="C16" s="313">
        <v>75020</v>
      </c>
      <c r="D16" s="313">
        <v>6050</v>
      </c>
      <c r="E16" s="141" t="s">
        <v>675</v>
      </c>
      <c r="F16" s="315"/>
      <c r="G16" s="315">
        <v>33000</v>
      </c>
      <c r="H16" s="315"/>
      <c r="I16" s="315">
        <f>F16+G16-H16</f>
        <v>33000</v>
      </c>
    </row>
    <row r="17" spans="1:9" ht="27.75" customHeight="1">
      <c r="A17" s="313">
        <v>9</v>
      </c>
      <c r="B17" s="313">
        <v>750</v>
      </c>
      <c r="C17" s="313">
        <v>75020</v>
      </c>
      <c r="D17" s="313">
        <v>6060</v>
      </c>
      <c r="E17" s="141" t="s">
        <v>173</v>
      </c>
      <c r="F17" s="315">
        <v>44000</v>
      </c>
      <c r="G17" s="315"/>
      <c r="H17" s="315"/>
      <c r="I17" s="315">
        <f t="shared" si="0"/>
        <v>44000</v>
      </c>
    </row>
    <row r="18" spans="1:9" ht="50.25" customHeight="1">
      <c r="A18" s="313">
        <v>10</v>
      </c>
      <c r="B18" s="313">
        <v>750</v>
      </c>
      <c r="C18" s="313">
        <v>75020</v>
      </c>
      <c r="D18" s="313">
        <v>6060</v>
      </c>
      <c r="E18" s="141" t="s">
        <v>455</v>
      </c>
      <c r="F18" s="314">
        <v>65000</v>
      </c>
      <c r="G18" s="314"/>
      <c r="H18" s="314"/>
      <c r="I18" s="314">
        <f t="shared" si="0"/>
        <v>65000</v>
      </c>
    </row>
    <row r="19" spans="1:9" ht="27" customHeight="1">
      <c r="A19" s="313">
        <v>11</v>
      </c>
      <c r="B19" s="313">
        <v>754</v>
      </c>
      <c r="C19" s="313">
        <v>75404</v>
      </c>
      <c r="D19" s="313">
        <v>6170</v>
      </c>
      <c r="E19" s="318" t="s">
        <v>177</v>
      </c>
      <c r="F19" s="319">
        <v>10000</v>
      </c>
      <c r="G19" s="319"/>
      <c r="H19" s="319"/>
      <c r="I19" s="319">
        <f t="shared" si="0"/>
        <v>10000</v>
      </c>
    </row>
    <row r="20" spans="1:9" ht="38.25" customHeight="1">
      <c r="A20" s="313">
        <v>12</v>
      </c>
      <c r="B20" s="313">
        <v>754</v>
      </c>
      <c r="C20" s="313">
        <v>75404</v>
      </c>
      <c r="D20" s="313">
        <v>6170</v>
      </c>
      <c r="E20" s="318" t="s">
        <v>472</v>
      </c>
      <c r="F20" s="320">
        <v>70000</v>
      </c>
      <c r="G20" s="320"/>
      <c r="H20" s="320"/>
      <c r="I20" s="320">
        <f t="shared" si="0"/>
        <v>70000</v>
      </c>
    </row>
    <row r="21" spans="1:9" ht="43.5" customHeight="1">
      <c r="A21" s="313">
        <v>13</v>
      </c>
      <c r="B21" s="313">
        <v>754</v>
      </c>
      <c r="C21" s="313">
        <v>75411</v>
      </c>
      <c r="D21" s="313">
        <v>6050</v>
      </c>
      <c r="E21" s="141" t="s">
        <v>464</v>
      </c>
      <c r="F21" s="314">
        <v>115000</v>
      </c>
      <c r="G21" s="314"/>
      <c r="H21" s="314"/>
      <c r="I21" s="314">
        <f t="shared" si="0"/>
        <v>115000</v>
      </c>
    </row>
    <row r="22" spans="1:9" ht="43.5" customHeight="1">
      <c r="A22" s="313">
        <v>14</v>
      </c>
      <c r="B22" s="313">
        <v>754</v>
      </c>
      <c r="C22" s="313">
        <v>75411</v>
      </c>
      <c r="D22" s="313">
        <v>6050</v>
      </c>
      <c r="E22" s="141" t="s">
        <v>647</v>
      </c>
      <c r="F22" s="314">
        <v>4000</v>
      </c>
      <c r="G22" s="314"/>
      <c r="H22" s="314"/>
      <c r="I22" s="314">
        <f t="shared" si="0"/>
        <v>4000</v>
      </c>
    </row>
    <row r="23" spans="1:9" ht="40.5" customHeight="1">
      <c r="A23" s="313">
        <v>15</v>
      </c>
      <c r="B23" s="313">
        <v>801</v>
      </c>
      <c r="C23" s="313">
        <v>80130</v>
      </c>
      <c r="D23" s="313">
        <v>6050</v>
      </c>
      <c r="E23" s="316" t="s">
        <v>528</v>
      </c>
      <c r="F23" s="315">
        <v>250000</v>
      </c>
      <c r="G23" s="315"/>
      <c r="H23" s="315"/>
      <c r="I23" s="315">
        <f t="shared" si="0"/>
        <v>250000</v>
      </c>
    </row>
    <row r="24" spans="1:9" ht="33" customHeight="1">
      <c r="A24" s="313">
        <v>16</v>
      </c>
      <c r="B24" s="313">
        <v>801</v>
      </c>
      <c r="C24" s="313">
        <v>80130</v>
      </c>
      <c r="D24" s="313">
        <v>6050</v>
      </c>
      <c r="E24" s="316" t="s">
        <v>476</v>
      </c>
      <c r="F24" s="315">
        <v>250000</v>
      </c>
      <c r="G24" s="315">
        <v>50000</v>
      </c>
      <c r="H24" s="315"/>
      <c r="I24" s="315">
        <f t="shared" si="0"/>
        <v>300000</v>
      </c>
    </row>
    <row r="25" spans="1:9" ht="33" customHeight="1">
      <c r="A25" s="313">
        <v>17</v>
      </c>
      <c r="B25" s="313">
        <v>801</v>
      </c>
      <c r="C25" s="313">
        <v>80130</v>
      </c>
      <c r="D25" s="313">
        <v>6050</v>
      </c>
      <c r="E25" s="316" t="s">
        <v>456</v>
      </c>
      <c r="F25" s="315">
        <v>100000</v>
      </c>
      <c r="G25" s="315"/>
      <c r="H25" s="315"/>
      <c r="I25" s="315">
        <f t="shared" si="0"/>
        <v>100000</v>
      </c>
    </row>
    <row r="26" spans="1:9" ht="33" customHeight="1">
      <c r="A26" s="313">
        <v>18</v>
      </c>
      <c r="B26" s="313">
        <v>801</v>
      </c>
      <c r="C26" s="313">
        <v>80130</v>
      </c>
      <c r="D26" s="313">
        <v>6050</v>
      </c>
      <c r="E26" s="316" t="s">
        <v>457</v>
      </c>
      <c r="F26" s="315">
        <v>30000</v>
      </c>
      <c r="G26" s="315"/>
      <c r="H26" s="315"/>
      <c r="I26" s="315">
        <f t="shared" si="0"/>
        <v>30000</v>
      </c>
    </row>
    <row r="27" spans="1:9" ht="33" customHeight="1">
      <c r="A27" s="313">
        <v>19</v>
      </c>
      <c r="B27" s="313">
        <v>801</v>
      </c>
      <c r="C27" s="313">
        <v>80130</v>
      </c>
      <c r="D27" s="313">
        <v>6050</v>
      </c>
      <c r="E27" s="316" t="s">
        <v>458</v>
      </c>
      <c r="F27" s="315">
        <v>50000</v>
      </c>
      <c r="G27" s="315"/>
      <c r="H27" s="315"/>
      <c r="I27" s="315">
        <f t="shared" si="0"/>
        <v>50000</v>
      </c>
    </row>
    <row r="28" spans="1:9" ht="65.25" customHeight="1">
      <c r="A28" s="313">
        <v>20</v>
      </c>
      <c r="B28" s="313">
        <v>801</v>
      </c>
      <c r="C28" s="313">
        <v>80144</v>
      </c>
      <c r="D28" s="313">
        <v>6060</v>
      </c>
      <c r="E28" s="316" t="s">
        <v>640</v>
      </c>
      <c r="F28" s="315">
        <v>12000</v>
      </c>
      <c r="G28" s="315"/>
      <c r="H28" s="315"/>
      <c r="I28" s="315">
        <f t="shared" si="0"/>
        <v>12000</v>
      </c>
    </row>
    <row r="29" spans="1:9" ht="33" customHeight="1">
      <c r="A29" s="313">
        <v>21</v>
      </c>
      <c r="B29" s="313">
        <v>851</v>
      </c>
      <c r="C29" s="313">
        <v>85111</v>
      </c>
      <c r="D29" s="313">
        <v>6220</v>
      </c>
      <c r="E29" s="141" t="s">
        <v>247</v>
      </c>
      <c r="F29" s="314">
        <v>1104000</v>
      </c>
      <c r="G29" s="314">
        <v>226000</v>
      </c>
      <c r="H29" s="314"/>
      <c r="I29" s="314">
        <f t="shared" si="0"/>
        <v>1330000</v>
      </c>
    </row>
    <row r="30" spans="1:9" ht="33" customHeight="1">
      <c r="A30" s="468">
        <v>22</v>
      </c>
      <c r="B30" s="313">
        <v>853</v>
      </c>
      <c r="C30" s="313">
        <v>85333</v>
      </c>
      <c r="D30" s="313">
        <v>6050</v>
      </c>
      <c r="E30" s="491" t="s">
        <v>650</v>
      </c>
      <c r="F30" s="314">
        <v>20000</v>
      </c>
      <c r="G30" s="314"/>
      <c r="H30" s="314"/>
      <c r="I30" s="314">
        <f t="shared" si="0"/>
        <v>20000</v>
      </c>
    </row>
    <row r="31" spans="1:9" ht="33" customHeight="1">
      <c r="A31" s="468">
        <v>23</v>
      </c>
      <c r="B31" s="313">
        <v>854</v>
      </c>
      <c r="C31" s="313">
        <v>85403</v>
      </c>
      <c r="D31" s="313">
        <v>6050</v>
      </c>
      <c r="E31" s="491" t="s">
        <v>660</v>
      </c>
      <c r="F31" s="314">
        <v>24500</v>
      </c>
      <c r="G31" s="314"/>
      <c r="H31" s="314"/>
      <c r="I31" s="314">
        <f t="shared" si="0"/>
        <v>24500</v>
      </c>
    </row>
    <row r="32" spans="1:9" ht="24" customHeight="1">
      <c r="A32" s="505">
        <v>24</v>
      </c>
      <c r="B32" s="313">
        <v>851</v>
      </c>
      <c r="C32" s="313">
        <v>85111</v>
      </c>
      <c r="D32" s="313">
        <v>6220</v>
      </c>
      <c r="E32" s="503" t="s">
        <v>530</v>
      </c>
      <c r="F32" s="314">
        <v>82500</v>
      </c>
      <c r="G32" s="314"/>
      <c r="H32" s="314"/>
      <c r="I32" s="314">
        <f t="shared" si="0"/>
        <v>82500</v>
      </c>
    </row>
    <row r="33" spans="1:9" ht="24" customHeight="1" thickBot="1">
      <c r="A33" s="497"/>
      <c r="B33" s="317">
        <v>854</v>
      </c>
      <c r="C33" s="317">
        <v>85410</v>
      </c>
      <c r="D33" s="317">
        <v>6050</v>
      </c>
      <c r="E33" s="504"/>
      <c r="F33" s="321">
        <v>27500</v>
      </c>
      <c r="G33" s="321"/>
      <c r="H33" s="321"/>
      <c r="I33" s="321">
        <f t="shared" si="0"/>
        <v>27500</v>
      </c>
    </row>
    <row r="34" spans="1:9" s="115" customFormat="1" ht="24.75" customHeight="1">
      <c r="A34" s="542" t="s">
        <v>153</v>
      </c>
      <c r="B34" s="510"/>
      <c r="C34" s="510"/>
      <c r="D34" s="510"/>
      <c r="E34" s="502"/>
      <c r="F34" s="114">
        <f>SUM(F9:F33)</f>
        <v>7593500</v>
      </c>
      <c r="G34" s="114">
        <f>SUM(G9:G33)</f>
        <v>469000</v>
      </c>
      <c r="H34" s="114">
        <f>SUM(H9:H33)</f>
        <v>0</v>
      </c>
      <c r="I34" s="114">
        <f>SUM(I9:I33)</f>
        <v>8062500</v>
      </c>
    </row>
    <row r="35" ht="12.75">
      <c r="I35" s="288">
        <f>F34+G34-H34-I34</f>
        <v>0</v>
      </c>
    </row>
    <row r="36" ht="12.75">
      <c r="I36" s="494" t="str">
        <f>IF(I35=0," ","NIEZGODNE")</f>
        <v> </v>
      </c>
    </row>
  </sheetData>
  <mergeCells count="4">
    <mergeCell ref="A34:E34"/>
    <mergeCell ref="E32:E33"/>
    <mergeCell ref="A32:A33"/>
    <mergeCell ref="A6:I6"/>
  </mergeCells>
  <conditionalFormatting sqref="I35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6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4" sqref="D4"/>
    </sheetView>
  </sheetViews>
  <sheetFormatPr defaultColWidth="9.140625" defaultRowHeight="12.75"/>
  <cols>
    <col min="1" max="1" width="4.8515625" style="103" customWidth="1"/>
    <col min="2" max="2" width="31.28125" style="103" customWidth="1"/>
    <col min="3" max="3" width="24.7109375" style="103" customWidth="1"/>
    <col min="4" max="4" width="17.7109375" style="103" customWidth="1"/>
    <col min="5" max="5" width="7.421875" style="103" customWidth="1"/>
    <col min="6" max="6" width="12.140625" style="103" customWidth="1"/>
    <col min="7" max="9" width="11.421875" style="103" customWidth="1"/>
    <col min="10" max="16384" width="9.140625" style="103" customWidth="1"/>
  </cols>
  <sheetData>
    <row r="1" spans="1:9" ht="12" customHeight="1">
      <c r="A1" s="83"/>
      <c r="B1" s="83"/>
      <c r="C1" s="83"/>
      <c r="D1" s="83"/>
      <c r="E1" s="83"/>
      <c r="F1" s="83"/>
      <c r="G1" s="83"/>
      <c r="H1" s="155"/>
      <c r="I1" s="336" t="s">
        <v>687</v>
      </c>
    </row>
    <row r="2" spans="1:9" ht="12" customHeight="1">
      <c r="A2" s="83"/>
      <c r="B2" s="83"/>
      <c r="C2" s="83"/>
      <c r="D2" s="83"/>
      <c r="E2" s="83"/>
      <c r="F2" s="83"/>
      <c r="G2" s="83"/>
      <c r="H2" s="155"/>
      <c r="I2" s="308" t="s">
        <v>685</v>
      </c>
    </row>
    <row r="3" spans="1:9" ht="12" customHeight="1">
      <c r="A3" s="83"/>
      <c r="B3" s="83"/>
      <c r="C3" s="83"/>
      <c r="D3" s="83"/>
      <c r="E3" s="83"/>
      <c r="F3" s="83"/>
      <c r="G3" s="83"/>
      <c r="H3" s="155"/>
      <c r="I3" s="308" t="s">
        <v>159</v>
      </c>
    </row>
    <row r="4" spans="1:9" ht="12" customHeight="1">
      <c r="A4" s="83"/>
      <c r="B4" s="83"/>
      <c r="C4" s="83"/>
      <c r="D4" s="83"/>
      <c r="E4" s="83"/>
      <c r="F4" s="83"/>
      <c r="G4" s="83"/>
      <c r="H4" s="155"/>
      <c r="I4" s="308" t="s">
        <v>686</v>
      </c>
    </row>
    <row r="5" spans="2:9" ht="13.5" customHeight="1">
      <c r="B5" s="532"/>
      <c r="C5" s="532"/>
      <c r="D5" s="532"/>
      <c r="E5" s="532"/>
      <c r="F5" s="532"/>
      <c r="G5" s="532"/>
      <c r="H5" s="532"/>
      <c r="I5" s="532"/>
    </row>
    <row r="6" spans="2:9" ht="24.75" customHeight="1">
      <c r="B6" s="544" t="s">
        <v>474</v>
      </c>
      <c r="C6" s="544"/>
      <c r="D6" s="544"/>
      <c r="E6" s="544"/>
      <c r="F6" s="544"/>
      <c r="G6" s="544"/>
      <c r="H6" s="544"/>
      <c r="I6" s="544"/>
    </row>
    <row r="7" spans="2:9" ht="11.25" customHeight="1">
      <c r="B7" s="545"/>
      <c r="C7" s="545"/>
      <c r="D7" s="545"/>
      <c r="E7" s="545"/>
      <c r="F7" s="545"/>
      <c r="G7" s="546"/>
      <c r="H7" s="546"/>
      <c r="I7" s="546"/>
    </row>
    <row r="8" spans="1:9" s="157" customFormat="1" ht="38.25" customHeight="1">
      <c r="A8" s="499" t="s">
        <v>148</v>
      </c>
      <c r="B8" s="547" t="s">
        <v>233</v>
      </c>
      <c r="C8" s="547" t="s">
        <v>234</v>
      </c>
      <c r="D8" s="547" t="s">
        <v>235</v>
      </c>
      <c r="E8" s="547" t="s">
        <v>246</v>
      </c>
      <c r="F8" s="547" t="s">
        <v>236</v>
      </c>
      <c r="G8" s="548" t="s">
        <v>160</v>
      </c>
      <c r="H8" s="549"/>
      <c r="I8" s="550"/>
    </row>
    <row r="9" spans="1:9" s="143" customFormat="1" ht="45" customHeight="1">
      <c r="A9" s="500"/>
      <c r="B9" s="547"/>
      <c r="C9" s="547"/>
      <c r="D9" s="547"/>
      <c r="E9" s="547"/>
      <c r="F9" s="547"/>
      <c r="G9" s="156">
        <v>2008</v>
      </c>
      <c r="H9" s="156">
        <v>2009</v>
      </c>
      <c r="I9" s="156">
        <v>2010</v>
      </c>
    </row>
    <row r="10" spans="1:9" s="158" customFormat="1" ht="12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</row>
    <row r="11" spans="1:9" ht="26.25" customHeight="1" hidden="1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ht="47.25" customHeight="1">
      <c r="A12" s="303">
        <v>1</v>
      </c>
      <c r="B12" s="492" t="s">
        <v>536</v>
      </c>
      <c r="C12" s="367" t="s">
        <v>486</v>
      </c>
      <c r="D12" s="367" t="s">
        <v>238</v>
      </c>
      <c r="E12" s="160" t="s">
        <v>537</v>
      </c>
      <c r="F12" s="161">
        <f>SUM(G12:I12)</f>
        <v>1330000</v>
      </c>
      <c r="G12" s="161">
        <v>1330000</v>
      </c>
      <c r="H12" s="161"/>
      <c r="I12" s="161"/>
    </row>
    <row r="13" spans="1:9" ht="62.25" customHeight="1">
      <c r="A13" s="303">
        <v>2</v>
      </c>
      <c r="B13" s="493" t="s">
        <v>651</v>
      </c>
      <c r="C13" s="367" t="s">
        <v>487</v>
      </c>
      <c r="D13" s="367" t="s">
        <v>469</v>
      </c>
      <c r="E13" s="160" t="s">
        <v>531</v>
      </c>
      <c r="F13" s="161">
        <f>SUM(G13:I13)</f>
        <v>9612255</v>
      </c>
      <c r="G13" s="161">
        <v>325000</v>
      </c>
      <c r="H13" s="161">
        <v>9287255</v>
      </c>
      <c r="I13" s="161"/>
    </row>
    <row r="14" spans="1:9" ht="55.5" customHeight="1">
      <c r="A14" s="303">
        <v>3</v>
      </c>
      <c r="B14" s="368" t="s">
        <v>530</v>
      </c>
      <c r="C14" s="367" t="s">
        <v>532</v>
      </c>
      <c r="D14" s="367" t="s">
        <v>533</v>
      </c>
      <c r="E14" s="160" t="s">
        <v>534</v>
      </c>
      <c r="F14" s="161">
        <f>SUM(G14:I14)</f>
        <v>747300</v>
      </c>
      <c r="G14" s="161">
        <v>110000</v>
      </c>
      <c r="H14" s="161">
        <v>180000</v>
      </c>
      <c r="I14" s="161">
        <v>457300</v>
      </c>
    </row>
    <row r="15" spans="1:9" ht="45.75" customHeight="1">
      <c r="A15" s="303">
        <v>4</v>
      </c>
      <c r="B15" s="367" t="s">
        <v>543</v>
      </c>
      <c r="C15" s="367" t="s">
        <v>544</v>
      </c>
      <c r="D15" s="367" t="s">
        <v>533</v>
      </c>
      <c r="E15" s="160">
        <v>2009</v>
      </c>
      <c r="F15" s="161">
        <f>SUM(G15:I15)</f>
        <v>700000</v>
      </c>
      <c r="G15" s="161"/>
      <c r="H15" s="161">
        <v>700000</v>
      </c>
      <c r="I15" s="161"/>
    </row>
    <row r="16" spans="1:9" s="151" customFormat="1" ht="22.5" customHeight="1">
      <c r="A16" s="501" t="s">
        <v>237</v>
      </c>
      <c r="B16" s="543"/>
      <c r="C16" s="543"/>
      <c r="D16" s="543"/>
      <c r="E16" s="543"/>
      <c r="F16" s="162">
        <f>SUM(F12:F15)</f>
        <v>12389555</v>
      </c>
      <c r="G16" s="162">
        <f>SUM(G12:G15)</f>
        <v>1765000</v>
      </c>
      <c r="H16" s="162">
        <f>SUM(H12:H15)</f>
        <v>10167255</v>
      </c>
      <c r="I16" s="162">
        <f>SUM(I12:I15)</f>
        <v>457300</v>
      </c>
    </row>
    <row r="17" ht="14.25" customHeight="1"/>
    <row r="18" s="177" customFormat="1" ht="18.75" customHeight="1"/>
    <row r="19" s="176" customFormat="1" ht="15.75"/>
    <row r="20" s="176" customFormat="1" ht="15.75"/>
  </sheetData>
  <mergeCells count="11">
    <mergeCell ref="E8:E9"/>
    <mergeCell ref="A8:A9"/>
    <mergeCell ref="A16:E16"/>
    <mergeCell ref="B5:I5"/>
    <mergeCell ref="B6:I6"/>
    <mergeCell ref="B7:I7"/>
    <mergeCell ref="F8:F9"/>
    <mergeCell ref="G8:I8"/>
    <mergeCell ref="B8:B9"/>
    <mergeCell ref="C8:C9"/>
    <mergeCell ref="D8:D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Q2" sqref="Q2"/>
    </sheetView>
  </sheetViews>
  <sheetFormatPr defaultColWidth="9.140625" defaultRowHeight="12.75"/>
  <cols>
    <col min="1" max="1" width="3.57421875" style="324" bestFit="1" customWidth="1"/>
    <col min="2" max="2" width="19.7109375" style="324" bestFit="1" customWidth="1"/>
    <col min="3" max="3" width="11.140625" style="324" customWidth="1"/>
    <col min="4" max="4" width="9.421875" style="324" customWidth="1"/>
    <col min="5" max="17" width="8.8515625" style="324" customWidth="1"/>
    <col min="18" max="16384" width="10.28125" style="324" customWidth="1"/>
  </cols>
  <sheetData>
    <row r="1" ht="12">
      <c r="Q1" s="307" t="s">
        <v>583</v>
      </c>
    </row>
    <row r="2" ht="11.25">
      <c r="Q2" s="308" t="s">
        <v>685</v>
      </c>
    </row>
    <row r="3" ht="11.25">
      <c r="Q3" s="308" t="s">
        <v>159</v>
      </c>
    </row>
    <row r="4" ht="11.25">
      <c r="Q4" s="308" t="s">
        <v>686</v>
      </c>
    </row>
    <row r="6" spans="1:17" ht="11.25">
      <c r="A6" s="589" t="s">
        <v>488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8" spans="1:17" ht="11.25">
      <c r="A8" s="560" t="s">
        <v>489</v>
      </c>
      <c r="B8" s="560" t="s">
        <v>490</v>
      </c>
      <c r="C8" s="585" t="s">
        <v>491</v>
      </c>
      <c r="D8" s="585" t="s">
        <v>492</v>
      </c>
      <c r="E8" s="585" t="s">
        <v>493</v>
      </c>
      <c r="F8" s="560" t="s">
        <v>437</v>
      </c>
      <c r="G8" s="560"/>
      <c r="H8" s="560" t="s">
        <v>494</v>
      </c>
      <c r="I8" s="560"/>
      <c r="J8" s="560"/>
      <c r="K8" s="560"/>
      <c r="L8" s="560"/>
      <c r="M8" s="560"/>
      <c r="N8" s="560"/>
      <c r="O8" s="560"/>
      <c r="P8" s="560"/>
      <c r="Q8" s="560"/>
    </row>
    <row r="9" spans="1:17" ht="11.25">
      <c r="A9" s="560"/>
      <c r="B9" s="560"/>
      <c r="C9" s="585"/>
      <c r="D9" s="585"/>
      <c r="E9" s="585"/>
      <c r="F9" s="585" t="s">
        <v>495</v>
      </c>
      <c r="G9" s="585" t="s">
        <v>496</v>
      </c>
      <c r="H9" s="560" t="s">
        <v>497</v>
      </c>
      <c r="I9" s="560"/>
      <c r="J9" s="560"/>
      <c r="K9" s="560"/>
      <c r="L9" s="560"/>
      <c r="M9" s="560"/>
      <c r="N9" s="560"/>
      <c r="O9" s="560"/>
      <c r="P9" s="560"/>
      <c r="Q9" s="560"/>
    </row>
    <row r="10" spans="1:17" ht="11.25">
      <c r="A10" s="560"/>
      <c r="B10" s="560"/>
      <c r="C10" s="585"/>
      <c r="D10" s="585"/>
      <c r="E10" s="585"/>
      <c r="F10" s="585"/>
      <c r="G10" s="585"/>
      <c r="H10" s="585" t="s">
        <v>498</v>
      </c>
      <c r="I10" s="560" t="s">
        <v>499</v>
      </c>
      <c r="J10" s="560"/>
      <c r="K10" s="560"/>
      <c r="L10" s="560"/>
      <c r="M10" s="560"/>
      <c r="N10" s="560"/>
      <c r="O10" s="560"/>
      <c r="P10" s="560"/>
      <c r="Q10" s="560"/>
    </row>
    <row r="11" spans="1:17" ht="23.25" customHeight="1">
      <c r="A11" s="560"/>
      <c r="B11" s="560"/>
      <c r="C11" s="585"/>
      <c r="D11" s="585"/>
      <c r="E11" s="585"/>
      <c r="F11" s="585"/>
      <c r="G11" s="585"/>
      <c r="H11" s="585"/>
      <c r="I11" s="560" t="s">
        <v>500</v>
      </c>
      <c r="J11" s="560"/>
      <c r="K11" s="560"/>
      <c r="L11" s="560"/>
      <c r="M11" s="586" t="s">
        <v>496</v>
      </c>
      <c r="N11" s="587"/>
      <c r="O11" s="587"/>
      <c r="P11" s="587"/>
      <c r="Q11" s="588"/>
    </row>
    <row r="12" spans="1:17" ht="11.25">
      <c r="A12" s="560"/>
      <c r="B12" s="560"/>
      <c r="C12" s="585"/>
      <c r="D12" s="585"/>
      <c r="E12" s="585"/>
      <c r="F12" s="585"/>
      <c r="G12" s="585"/>
      <c r="H12" s="585"/>
      <c r="I12" s="585" t="s">
        <v>501</v>
      </c>
      <c r="J12" s="560" t="s">
        <v>502</v>
      </c>
      <c r="K12" s="560"/>
      <c r="L12" s="560"/>
      <c r="M12" s="585" t="s">
        <v>503</v>
      </c>
      <c r="N12" s="585" t="s">
        <v>502</v>
      </c>
      <c r="O12" s="585"/>
      <c r="P12" s="585"/>
      <c r="Q12" s="585"/>
    </row>
    <row r="13" spans="1:17" ht="69.75" customHeight="1">
      <c r="A13" s="560"/>
      <c r="B13" s="560"/>
      <c r="C13" s="585"/>
      <c r="D13" s="585"/>
      <c r="E13" s="585"/>
      <c r="F13" s="585"/>
      <c r="G13" s="585"/>
      <c r="H13" s="585"/>
      <c r="I13" s="585"/>
      <c r="J13" s="325" t="s">
        <v>504</v>
      </c>
      <c r="K13" s="325" t="s">
        <v>505</v>
      </c>
      <c r="L13" s="325" t="s">
        <v>506</v>
      </c>
      <c r="M13" s="585"/>
      <c r="N13" s="325" t="s">
        <v>507</v>
      </c>
      <c r="O13" s="325" t="s">
        <v>504</v>
      </c>
      <c r="P13" s="325" t="s">
        <v>505</v>
      </c>
      <c r="Q13" s="325" t="s">
        <v>508</v>
      </c>
    </row>
    <row r="14" spans="1:17" ht="11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6">
        <v>9</v>
      </c>
      <c r="J14" s="326">
        <v>10</v>
      </c>
      <c r="K14" s="326">
        <v>11</v>
      </c>
      <c r="L14" s="326">
        <v>12</v>
      </c>
      <c r="M14" s="326">
        <v>13</v>
      </c>
      <c r="N14" s="326">
        <v>14</v>
      </c>
      <c r="O14" s="326">
        <v>15</v>
      </c>
      <c r="P14" s="326">
        <v>16</v>
      </c>
      <c r="Q14" s="326">
        <v>17</v>
      </c>
    </row>
    <row r="15" spans="1:17" s="332" customFormat="1" ht="10.5">
      <c r="A15" s="329">
        <v>1</v>
      </c>
      <c r="B15" s="330" t="s">
        <v>509</v>
      </c>
      <c r="C15" s="583" t="s">
        <v>510</v>
      </c>
      <c r="D15" s="584"/>
      <c r="E15" s="331">
        <f>E20+E29+E38+E51+E60</f>
        <v>16822255</v>
      </c>
      <c r="F15" s="331">
        <f aca="true" t="shared" si="0" ref="F15:Q15">F20+F29+F38+F51+F60</f>
        <v>6137678</v>
      </c>
      <c r="G15" s="331">
        <f t="shared" si="0"/>
        <v>10684577</v>
      </c>
      <c r="H15" s="331">
        <f t="shared" si="0"/>
        <v>4498333</v>
      </c>
      <c r="I15" s="331">
        <f t="shared" si="0"/>
        <v>884500</v>
      </c>
      <c r="J15" s="331">
        <f t="shared" si="0"/>
        <v>110000</v>
      </c>
      <c r="K15" s="331">
        <f t="shared" si="0"/>
        <v>0</v>
      </c>
      <c r="L15" s="331">
        <f t="shared" si="0"/>
        <v>774500</v>
      </c>
      <c r="M15" s="331">
        <f t="shared" si="0"/>
        <v>3613833</v>
      </c>
      <c r="N15" s="331">
        <f t="shared" si="0"/>
        <v>0</v>
      </c>
      <c r="O15" s="331">
        <f t="shared" si="0"/>
        <v>2483333</v>
      </c>
      <c r="P15" s="331">
        <f t="shared" si="0"/>
        <v>0</v>
      </c>
      <c r="Q15" s="331">
        <f t="shared" si="0"/>
        <v>1130500</v>
      </c>
    </row>
    <row r="16" spans="1:17" ht="11.25">
      <c r="A16" s="560" t="s">
        <v>511</v>
      </c>
      <c r="B16" s="327" t="s">
        <v>535</v>
      </c>
      <c r="C16" s="570" t="s">
        <v>651</v>
      </c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2"/>
    </row>
    <row r="17" spans="1:17" ht="11.25">
      <c r="A17" s="560"/>
      <c r="B17" s="327" t="s">
        <v>513</v>
      </c>
      <c r="C17" s="573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5"/>
    </row>
    <row r="18" spans="1:17" ht="11.25">
      <c r="A18" s="560"/>
      <c r="B18" s="327" t="s">
        <v>514</v>
      </c>
      <c r="C18" s="573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5"/>
    </row>
    <row r="19" spans="1:17" ht="11.25">
      <c r="A19" s="560"/>
      <c r="B19" s="327" t="s">
        <v>515</v>
      </c>
      <c r="C19" s="576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8"/>
    </row>
    <row r="20" spans="1:17" ht="11.25">
      <c r="A20" s="560"/>
      <c r="B20" s="327" t="s">
        <v>516</v>
      </c>
      <c r="C20" s="327"/>
      <c r="D20" s="327"/>
      <c r="E20" s="328">
        <f>SUM(E21:E24)</f>
        <v>9612255</v>
      </c>
      <c r="F20" s="328">
        <f>SUM(F21:F24)</f>
        <v>4806128</v>
      </c>
      <c r="G20" s="328">
        <f>SUM(G21:G24)</f>
        <v>4806127</v>
      </c>
      <c r="H20" s="328">
        <f>H21</f>
        <v>325000</v>
      </c>
      <c r="I20" s="328">
        <f aca="true" t="shared" si="1" ref="I20:Q20">I21</f>
        <v>325000</v>
      </c>
      <c r="J20" s="328">
        <f t="shared" si="1"/>
        <v>0</v>
      </c>
      <c r="K20" s="328">
        <f t="shared" si="1"/>
        <v>0</v>
      </c>
      <c r="L20" s="328">
        <f t="shared" si="1"/>
        <v>325000</v>
      </c>
      <c r="M20" s="328">
        <f t="shared" si="1"/>
        <v>0</v>
      </c>
      <c r="N20" s="328">
        <f t="shared" si="1"/>
        <v>0</v>
      </c>
      <c r="O20" s="328">
        <f t="shared" si="1"/>
        <v>0</v>
      </c>
      <c r="P20" s="328">
        <f t="shared" si="1"/>
        <v>0</v>
      </c>
      <c r="Q20" s="328">
        <f t="shared" si="1"/>
        <v>0</v>
      </c>
    </row>
    <row r="21" spans="1:17" ht="11.25">
      <c r="A21" s="560"/>
      <c r="B21" s="327" t="s">
        <v>517</v>
      </c>
      <c r="C21" s="554"/>
      <c r="D21" s="551" t="s">
        <v>527</v>
      </c>
      <c r="E21" s="328"/>
      <c r="F21" s="328"/>
      <c r="G21" s="328"/>
      <c r="H21" s="557">
        <v>325000</v>
      </c>
      <c r="I21" s="557">
        <v>325000</v>
      </c>
      <c r="J21" s="557"/>
      <c r="K21" s="557"/>
      <c r="L21" s="557">
        <v>325000</v>
      </c>
      <c r="M21" s="557"/>
      <c r="N21" s="557"/>
      <c r="O21" s="557"/>
      <c r="P21" s="557"/>
      <c r="Q21" s="557"/>
    </row>
    <row r="22" spans="1:17" ht="11.25">
      <c r="A22" s="560"/>
      <c r="B22" s="327" t="s">
        <v>497</v>
      </c>
      <c r="C22" s="555"/>
      <c r="D22" s="552"/>
      <c r="E22" s="328">
        <f>F22+G22</f>
        <v>325000</v>
      </c>
      <c r="F22" s="328">
        <v>325000</v>
      </c>
      <c r="G22" s="328"/>
      <c r="H22" s="558"/>
      <c r="I22" s="558"/>
      <c r="J22" s="558"/>
      <c r="K22" s="558"/>
      <c r="L22" s="558"/>
      <c r="M22" s="558"/>
      <c r="N22" s="558"/>
      <c r="O22" s="558"/>
      <c r="P22" s="558"/>
      <c r="Q22" s="558"/>
    </row>
    <row r="23" spans="1:17" ht="11.25">
      <c r="A23" s="560"/>
      <c r="B23" s="327" t="s">
        <v>518</v>
      </c>
      <c r="C23" s="555"/>
      <c r="D23" s="552"/>
      <c r="E23" s="328">
        <f>F23+G23</f>
        <v>9287255</v>
      </c>
      <c r="F23" s="328">
        <f>4806128-325000</f>
        <v>4481128</v>
      </c>
      <c r="G23" s="328">
        <v>4806127</v>
      </c>
      <c r="H23" s="558"/>
      <c r="I23" s="558"/>
      <c r="J23" s="558"/>
      <c r="K23" s="558"/>
      <c r="L23" s="558"/>
      <c r="M23" s="558"/>
      <c r="N23" s="558"/>
      <c r="O23" s="558"/>
      <c r="P23" s="558"/>
      <c r="Q23" s="558"/>
    </row>
    <row r="24" spans="1:17" ht="11.25">
      <c r="A24" s="560"/>
      <c r="B24" s="327" t="s">
        <v>519</v>
      </c>
      <c r="C24" s="556"/>
      <c r="D24" s="553"/>
      <c r="E24" s="328"/>
      <c r="F24" s="328"/>
      <c r="G24" s="328"/>
      <c r="H24" s="559"/>
      <c r="I24" s="559"/>
      <c r="J24" s="559"/>
      <c r="K24" s="559"/>
      <c r="L24" s="559"/>
      <c r="M24" s="559"/>
      <c r="N24" s="559"/>
      <c r="O24" s="559"/>
      <c r="P24" s="559"/>
      <c r="Q24" s="559"/>
    </row>
    <row r="25" spans="1:17" ht="11.25">
      <c r="A25" s="560" t="s">
        <v>520</v>
      </c>
      <c r="B25" s="327" t="s">
        <v>535</v>
      </c>
      <c r="C25" s="570" t="s">
        <v>528</v>
      </c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2"/>
    </row>
    <row r="26" spans="1:17" ht="11.25">
      <c r="A26" s="560"/>
      <c r="B26" s="327" t="s">
        <v>513</v>
      </c>
      <c r="C26" s="573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5"/>
    </row>
    <row r="27" spans="1:17" ht="11.25">
      <c r="A27" s="560"/>
      <c r="B27" s="327" t="s">
        <v>514</v>
      </c>
      <c r="C27" s="573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</row>
    <row r="28" spans="1:17" ht="11.25">
      <c r="A28" s="560"/>
      <c r="B28" s="327" t="s">
        <v>515</v>
      </c>
      <c r="C28" s="576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8"/>
    </row>
    <row r="29" spans="1:17" ht="11.25">
      <c r="A29" s="560"/>
      <c r="B29" s="327" t="s">
        <v>516</v>
      </c>
      <c r="C29" s="327"/>
      <c r="D29" s="327"/>
      <c r="E29" s="328">
        <f>SUM(E30:E33)</f>
        <v>2000000</v>
      </c>
      <c r="F29" s="328">
        <f aca="true" t="shared" si="2" ref="F29:Q29">SUM(F30:F33)</f>
        <v>250000</v>
      </c>
      <c r="G29" s="328">
        <f t="shared" si="2"/>
        <v>1750000</v>
      </c>
      <c r="H29" s="328">
        <f t="shared" si="2"/>
        <v>2000000</v>
      </c>
      <c r="I29" s="328">
        <f t="shared" si="2"/>
        <v>250000</v>
      </c>
      <c r="J29" s="328">
        <f t="shared" si="2"/>
        <v>0</v>
      </c>
      <c r="K29" s="328">
        <f t="shared" si="2"/>
        <v>0</v>
      </c>
      <c r="L29" s="328">
        <f t="shared" si="2"/>
        <v>250000</v>
      </c>
      <c r="M29" s="328">
        <f t="shared" si="2"/>
        <v>1750000</v>
      </c>
      <c r="N29" s="328">
        <f t="shared" si="2"/>
        <v>0</v>
      </c>
      <c r="O29" s="328">
        <f t="shared" si="2"/>
        <v>1750000</v>
      </c>
      <c r="P29" s="328">
        <f t="shared" si="2"/>
        <v>0</v>
      </c>
      <c r="Q29" s="328">
        <f t="shared" si="2"/>
        <v>0</v>
      </c>
    </row>
    <row r="30" spans="1:17" ht="11.25">
      <c r="A30" s="560"/>
      <c r="B30" s="327" t="s">
        <v>517</v>
      </c>
      <c r="C30" s="554"/>
      <c r="D30" s="551" t="s">
        <v>529</v>
      </c>
      <c r="E30" s="328"/>
      <c r="F30" s="328"/>
      <c r="G30" s="328"/>
      <c r="H30" s="557">
        <v>2000000</v>
      </c>
      <c r="I30" s="557">
        <v>250000</v>
      </c>
      <c r="J30" s="557"/>
      <c r="K30" s="557"/>
      <c r="L30" s="557">
        <v>250000</v>
      </c>
      <c r="M30" s="557">
        <v>1750000</v>
      </c>
      <c r="N30" s="557"/>
      <c r="O30" s="557">
        <v>1750000</v>
      </c>
      <c r="P30" s="557"/>
      <c r="Q30" s="557"/>
    </row>
    <row r="31" spans="1:17" ht="11.25">
      <c r="A31" s="560"/>
      <c r="B31" s="327" t="s">
        <v>497</v>
      </c>
      <c r="C31" s="555"/>
      <c r="D31" s="552"/>
      <c r="E31" s="328">
        <v>2000000</v>
      </c>
      <c r="F31" s="328">
        <v>250000</v>
      </c>
      <c r="G31" s="328">
        <v>1750000</v>
      </c>
      <c r="H31" s="558"/>
      <c r="I31" s="558"/>
      <c r="J31" s="558"/>
      <c r="K31" s="558"/>
      <c r="L31" s="558"/>
      <c r="M31" s="558"/>
      <c r="N31" s="558"/>
      <c r="O31" s="558"/>
      <c r="P31" s="558"/>
      <c r="Q31" s="558"/>
    </row>
    <row r="32" spans="1:17" ht="11.25">
      <c r="A32" s="560"/>
      <c r="B32" s="327" t="s">
        <v>518</v>
      </c>
      <c r="C32" s="555"/>
      <c r="D32" s="552"/>
      <c r="E32" s="328"/>
      <c r="F32" s="328"/>
      <c r="G32" s="328"/>
      <c r="H32" s="558"/>
      <c r="I32" s="558"/>
      <c r="J32" s="558"/>
      <c r="K32" s="558"/>
      <c r="L32" s="558"/>
      <c r="M32" s="558"/>
      <c r="N32" s="558"/>
      <c r="O32" s="558"/>
      <c r="P32" s="558"/>
      <c r="Q32" s="558"/>
    </row>
    <row r="33" spans="1:17" ht="11.25">
      <c r="A33" s="560"/>
      <c r="B33" s="327" t="s">
        <v>519</v>
      </c>
      <c r="C33" s="556"/>
      <c r="D33" s="553"/>
      <c r="E33" s="328"/>
      <c r="F33" s="328"/>
      <c r="G33" s="328"/>
      <c r="H33" s="559"/>
      <c r="I33" s="559"/>
      <c r="J33" s="559"/>
      <c r="K33" s="559"/>
      <c r="L33" s="559"/>
      <c r="M33" s="559"/>
      <c r="N33" s="559"/>
      <c r="O33" s="559"/>
      <c r="P33" s="559"/>
      <c r="Q33" s="559"/>
    </row>
    <row r="34" spans="1:17" ht="11.25">
      <c r="A34" s="560" t="s">
        <v>564</v>
      </c>
      <c r="B34" s="327" t="s">
        <v>535</v>
      </c>
      <c r="C34" s="570" t="s">
        <v>530</v>
      </c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2"/>
    </row>
    <row r="35" spans="1:17" ht="11.25">
      <c r="A35" s="560"/>
      <c r="B35" s="327" t="s">
        <v>513</v>
      </c>
      <c r="C35" s="573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5"/>
    </row>
    <row r="36" spans="1:17" ht="11.25">
      <c r="A36" s="560"/>
      <c r="B36" s="327" t="s">
        <v>514</v>
      </c>
      <c r="C36" s="573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5"/>
    </row>
    <row r="37" spans="1:17" ht="11.25">
      <c r="A37" s="560"/>
      <c r="B37" s="327" t="s">
        <v>515</v>
      </c>
      <c r="C37" s="576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8"/>
    </row>
    <row r="38" spans="1:17" ht="11.25">
      <c r="A38" s="560"/>
      <c r="B38" s="327" t="s">
        <v>516</v>
      </c>
      <c r="C38" s="327"/>
      <c r="D38" s="327"/>
      <c r="E38" s="328">
        <f aca="true" t="shared" si="3" ref="E38:Q38">SUM(E39:E46)</f>
        <v>3180000</v>
      </c>
      <c r="F38" s="328">
        <f t="shared" si="3"/>
        <v>747300</v>
      </c>
      <c r="G38" s="328">
        <f t="shared" si="3"/>
        <v>2432700</v>
      </c>
      <c r="H38" s="328">
        <f t="shared" si="3"/>
        <v>843333</v>
      </c>
      <c r="I38" s="328">
        <f t="shared" si="3"/>
        <v>110000</v>
      </c>
      <c r="J38" s="328">
        <f t="shared" si="3"/>
        <v>110000</v>
      </c>
      <c r="K38" s="328">
        <f t="shared" si="3"/>
        <v>0</v>
      </c>
      <c r="L38" s="328">
        <f t="shared" si="3"/>
        <v>0</v>
      </c>
      <c r="M38" s="328">
        <f t="shared" si="3"/>
        <v>733333</v>
      </c>
      <c r="N38" s="328">
        <f t="shared" si="3"/>
        <v>0</v>
      </c>
      <c r="O38" s="328">
        <f t="shared" si="3"/>
        <v>733333</v>
      </c>
      <c r="P38" s="328">
        <f t="shared" si="3"/>
        <v>0</v>
      </c>
      <c r="Q38" s="328">
        <f t="shared" si="3"/>
        <v>0</v>
      </c>
    </row>
    <row r="39" spans="1:17" ht="11.25" customHeight="1">
      <c r="A39" s="560"/>
      <c r="B39" s="327" t="s">
        <v>517</v>
      </c>
      <c r="C39" s="554"/>
      <c r="D39" s="551" t="s">
        <v>635</v>
      </c>
      <c r="E39" s="328"/>
      <c r="F39" s="328"/>
      <c r="G39" s="328"/>
      <c r="H39" s="443"/>
      <c r="I39" s="443"/>
      <c r="J39" s="443"/>
      <c r="K39" s="443"/>
      <c r="L39" s="443"/>
      <c r="M39" s="443"/>
      <c r="N39" s="443"/>
      <c r="O39" s="443"/>
      <c r="P39" s="443"/>
      <c r="Q39" s="443"/>
    </row>
    <row r="40" spans="1:17" ht="11.25">
      <c r="A40" s="560"/>
      <c r="B40" s="327" t="s">
        <v>497</v>
      </c>
      <c r="C40" s="555"/>
      <c r="D40" s="552"/>
      <c r="E40" s="328">
        <f>SUM(F40:G40)</f>
        <v>632500</v>
      </c>
      <c r="F40" s="328">
        <v>82500</v>
      </c>
      <c r="G40" s="328">
        <v>550000</v>
      </c>
      <c r="H40" s="444"/>
      <c r="I40" s="444"/>
      <c r="J40" s="444"/>
      <c r="K40" s="444"/>
      <c r="L40" s="444"/>
      <c r="M40" s="444"/>
      <c r="N40" s="444"/>
      <c r="O40" s="444"/>
      <c r="P40" s="444"/>
      <c r="Q40" s="444"/>
    </row>
    <row r="41" spans="1:17" ht="11.25">
      <c r="A41" s="560"/>
      <c r="B41" s="327" t="s">
        <v>518</v>
      </c>
      <c r="C41" s="555"/>
      <c r="D41" s="552"/>
      <c r="E41" s="328">
        <f aca="true" t="shared" si="4" ref="E41:E46">SUM(F41:G41)</f>
        <v>900000</v>
      </c>
      <c r="F41" s="328">
        <f>F45*3</f>
        <v>135000</v>
      </c>
      <c r="G41" s="328">
        <f>G45*3</f>
        <v>765000</v>
      </c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1:17" ht="11.25">
      <c r="A42" s="560"/>
      <c r="B42" s="327" t="s">
        <v>519</v>
      </c>
      <c r="C42" s="555"/>
      <c r="D42" s="553"/>
      <c r="E42" s="328">
        <f t="shared" si="4"/>
        <v>852501</v>
      </c>
      <c r="F42" s="328">
        <f>F46*3</f>
        <v>342975</v>
      </c>
      <c r="G42" s="328">
        <f>G46*3+3</f>
        <v>509526</v>
      </c>
      <c r="H42" s="445">
        <f>I42+M42</f>
        <v>632500</v>
      </c>
      <c r="I42" s="445">
        <v>82500</v>
      </c>
      <c r="J42" s="445">
        <f>J46*3</f>
        <v>82500</v>
      </c>
      <c r="K42" s="445"/>
      <c r="L42" s="445"/>
      <c r="M42" s="445">
        <v>550000</v>
      </c>
      <c r="N42" s="445"/>
      <c r="O42" s="445">
        <v>550000</v>
      </c>
      <c r="P42" s="445"/>
      <c r="Q42" s="445"/>
    </row>
    <row r="43" spans="1:17" ht="11.25">
      <c r="A43" s="560"/>
      <c r="B43" s="327" t="s">
        <v>517</v>
      </c>
      <c r="C43" s="555"/>
      <c r="D43" s="551" t="s">
        <v>628</v>
      </c>
      <c r="E43" s="328"/>
      <c r="F43" s="328"/>
      <c r="G43" s="328"/>
      <c r="H43" s="444"/>
      <c r="I43" s="444"/>
      <c r="J43" s="444"/>
      <c r="K43" s="444"/>
      <c r="L43" s="444"/>
      <c r="M43" s="444"/>
      <c r="N43" s="444"/>
      <c r="O43" s="444"/>
      <c r="P43" s="444"/>
      <c r="Q43" s="444"/>
    </row>
    <row r="44" spans="1:17" ht="11.25">
      <c r="A44" s="560"/>
      <c r="B44" s="327" t="s">
        <v>497</v>
      </c>
      <c r="C44" s="555"/>
      <c r="D44" s="552"/>
      <c r="E44" s="328">
        <f t="shared" si="4"/>
        <v>210833</v>
      </c>
      <c r="F44" s="328">
        <v>27500</v>
      </c>
      <c r="G44" s="328">
        <v>183333</v>
      </c>
      <c r="H44" s="444"/>
      <c r="I44" s="444"/>
      <c r="J44" s="444"/>
      <c r="K44" s="444"/>
      <c r="L44" s="444"/>
      <c r="M44" s="444"/>
      <c r="N44" s="444"/>
      <c r="O44" s="444"/>
      <c r="P44" s="444"/>
      <c r="Q44" s="444"/>
    </row>
    <row r="45" spans="1:17" ht="11.25">
      <c r="A45" s="560"/>
      <c r="B45" s="327" t="s">
        <v>518</v>
      </c>
      <c r="C45" s="555"/>
      <c r="D45" s="552"/>
      <c r="E45" s="328">
        <f t="shared" si="4"/>
        <v>300000</v>
      </c>
      <c r="F45" s="328">
        <v>45000</v>
      </c>
      <c r="G45" s="328">
        <v>255000</v>
      </c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1:17" ht="11.25">
      <c r="A46" s="560"/>
      <c r="B46" s="327" t="s">
        <v>519</v>
      </c>
      <c r="C46" s="556"/>
      <c r="D46" s="553"/>
      <c r="E46" s="328">
        <f t="shared" si="4"/>
        <v>284166</v>
      </c>
      <c r="F46" s="328">
        <f>96825+17500</f>
        <v>114325</v>
      </c>
      <c r="G46" s="328">
        <f>98175+71666</f>
        <v>169841</v>
      </c>
      <c r="H46" s="446">
        <f>I46+M46</f>
        <v>210833</v>
      </c>
      <c r="I46" s="446">
        <v>27500</v>
      </c>
      <c r="J46" s="446">
        <v>27500</v>
      </c>
      <c r="K46" s="446"/>
      <c r="L46" s="446"/>
      <c r="M46" s="446">
        <v>183333</v>
      </c>
      <c r="N46" s="446"/>
      <c r="O46" s="446">
        <v>183333</v>
      </c>
      <c r="P46" s="446"/>
      <c r="Q46" s="446"/>
    </row>
    <row r="47" spans="1:17" ht="11.25">
      <c r="A47" s="560" t="s">
        <v>524</v>
      </c>
      <c r="B47" s="327" t="s">
        <v>535</v>
      </c>
      <c r="C47" s="570" t="s">
        <v>545</v>
      </c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2"/>
    </row>
    <row r="48" spans="1:17" ht="11.25">
      <c r="A48" s="560"/>
      <c r="B48" s="327" t="s">
        <v>513</v>
      </c>
      <c r="C48" s="573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5"/>
    </row>
    <row r="49" spans="1:17" ht="11.25">
      <c r="A49" s="560"/>
      <c r="B49" s="327" t="s">
        <v>514</v>
      </c>
      <c r="C49" s="573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5"/>
    </row>
    <row r="50" spans="1:17" ht="11.25">
      <c r="A50" s="560"/>
      <c r="B50" s="327" t="s">
        <v>515</v>
      </c>
      <c r="C50" s="576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8"/>
    </row>
    <row r="51" spans="1:17" ht="11.25">
      <c r="A51" s="560"/>
      <c r="B51" s="327" t="s">
        <v>516</v>
      </c>
      <c r="C51" s="327"/>
      <c r="D51" s="327"/>
      <c r="E51" s="328">
        <f>SUM(E52:E55)</f>
        <v>1330000</v>
      </c>
      <c r="F51" s="328">
        <f aca="true" t="shared" si="5" ref="F51:Q51">SUM(F52:F55)</f>
        <v>199500</v>
      </c>
      <c r="G51" s="328">
        <f t="shared" si="5"/>
        <v>1130500</v>
      </c>
      <c r="H51" s="328">
        <f t="shared" si="5"/>
        <v>1330000</v>
      </c>
      <c r="I51" s="328">
        <f t="shared" si="5"/>
        <v>199500</v>
      </c>
      <c r="J51" s="328">
        <f t="shared" si="5"/>
        <v>0</v>
      </c>
      <c r="K51" s="328">
        <f t="shared" si="5"/>
        <v>0</v>
      </c>
      <c r="L51" s="328">
        <f t="shared" si="5"/>
        <v>199500</v>
      </c>
      <c r="M51" s="328">
        <f t="shared" si="5"/>
        <v>1130500</v>
      </c>
      <c r="N51" s="328">
        <f t="shared" si="5"/>
        <v>0</v>
      </c>
      <c r="O51" s="328">
        <f t="shared" si="5"/>
        <v>0</v>
      </c>
      <c r="P51" s="328">
        <f t="shared" si="5"/>
        <v>0</v>
      </c>
      <c r="Q51" s="328">
        <f t="shared" si="5"/>
        <v>1130500</v>
      </c>
    </row>
    <row r="52" spans="1:17" ht="11.25">
      <c r="A52" s="560"/>
      <c r="B52" s="327" t="s">
        <v>517</v>
      </c>
      <c r="C52" s="554"/>
      <c r="D52" s="551" t="s">
        <v>635</v>
      </c>
      <c r="E52" s="328"/>
      <c r="F52" s="328"/>
      <c r="G52" s="328"/>
      <c r="H52" s="557">
        <f>I52+M52</f>
        <v>1330000</v>
      </c>
      <c r="I52" s="557">
        <f>SUM(J52:L55)</f>
        <v>199500</v>
      </c>
      <c r="J52" s="557"/>
      <c r="K52" s="557"/>
      <c r="L52" s="557">
        <v>199500</v>
      </c>
      <c r="M52" s="557">
        <f>SUM(N52:Q55)</f>
        <v>1130500</v>
      </c>
      <c r="N52" s="557"/>
      <c r="O52" s="557"/>
      <c r="P52" s="557"/>
      <c r="Q52" s="557">
        <v>1130500</v>
      </c>
    </row>
    <row r="53" spans="1:17" ht="11.25">
      <c r="A53" s="560"/>
      <c r="B53" s="327" t="s">
        <v>497</v>
      </c>
      <c r="C53" s="555"/>
      <c r="D53" s="552"/>
      <c r="E53" s="328">
        <f>SUM(F53:G53)</f>
        <v>1330000</v>
      </c>
      <c r="F53" s="328">
        <v>199500</v>
      </c>
      <c r="G53" s="328">
        <v>1130500</v>
      </c>
      <c r="H53" s="558"/>
      <c r="I53" s="558"/>
      <c r="J53" s="558"/>
      <c r="K53" s="558"/>
      <c r="L53" s="558"/>
      <c r="M53" s="558"/>
      <c r="N53" s="558"/>
      <c r="O53" s="558"/>
      <c r="P53" s="558"/>
      <c r="Q53" s="558"/>
    </row>
    <row r="54" spans="1:17" ht="11.25">
      <c r="A54" s="560"/>
      <c r="B54" s="327" t="s">
        <v>518</v>
      </c>
      <c r="C54" s="555"/>
      <c r="D54" s="552"/>
      <c r="E54" s="328">
        <f>SUM(F54:G54)</f>
        <v>0</v>
      </c>
      <c r="F54" s="328"/>
      <c r="G54" s="328"/>
      <c r="H54" s="558"/>
      <c r="I54" s="558"/>
      <c r="J54" s="558"/>
      <c r="K54" s="558"/>
      <c r="L54" s="558"/>
      <c r="M54" s="558"/>
      <c r="N54" s="558"/>
      <c r="O54" s="558"/>
      <c r="P54" s="558"/>
      <c r="Q54" s="558"/>
    </row>
    <row r="55" spans="1:17" ht="11.25">
      <c r="A55" s="560"/>
      <c r="B55" s="327" t="s">
        <v>519</v>
      </c>
      <c r="C55" s="556"/>
      <c r="D55" s="553"/>
      <c r="E55" s="328">
        <f>SUM(F55:G55)</f>
        <v>0</v>
      </c>
      <c r="F55" s="328"/>
      <c r="G55" s="328"/>
      <c r="H55" s="559"/>
      <c r="I55" s="559"/>
      <c r="J55" s="559"/>
      <c r="K55" s="559"/>
      <c r="L55" s="559"/>
      <c r="M55" s="559"/>
      <c r="N55" s="559"/>
      <c r="O55" s="559"/>
      <c r="P55" s="559"/>
      <c r="Q55" s="559"/>
    </row>
    <row r="56" spans="1:17" ht="11.25">
      <c r="A56" s="560" t="s">
        <v>525</v>
      </c>
      <c r="B56" s="327" t="s">
        <v>535</v>
      </c>
      <c r="C56" s="570" t="s">
        <v>543</v>
      </c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2"/>
    </row>
    <row r="57" spans="1:17" ht="11.25">
      <c r="A57" s="560"/>
      <c r="B57" s="327" t="s">
        <v>513</v>
      </c>
      <c r="C57" s="57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5"/>
    </row>
    <row r="58" spans="1:17" ht="11.25">
      <c r="A58" s="560"/>
      <c r="B58" s="327" t="s">
        <v>514</v>
      </c>
      <c r="C58" s="573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5"/>
    </row>
    <row r="59" spans="1:17" ht="11.25">
      <c r="A59" s="560"/>
      <c r="B59" s="327" t="s">
        <v>515</v>
      </c>
      <c r="C59" s="576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8"/>
    </row>
    <row r="60" spans="1:17" ht="11.25">
      <c r="A60" s="560"/>
      <c r="B60" s="327" t="s">
        <v>516</v>
      </c>
      <c r="C60" s="327"/>
      <c r="D60" s="327"/>
      <c r="E60" s="328">
        <f>SUM(E61:E64)</f>
        <v>700000</v>
      </c>
      <c r="F60" s="328">
        <f>SUM(F61:F64)</f>
        <v>134750</v>
      </c>
      <c r="G60" s="328">
        <f>SUM(G61:G64)</f>
        <v>565250</v>
      </c>
      <c r="H60" s="328"/>
      <c r="I60" s="328"/>
      <c r="J60" s="328"/>
      <c r="K60" s="328"/>
      <c r="L60" s="328"/>
      <c r="M60" s="328"/>
      <c r="N60" s="328"/>
      <c r="O60" s="328"/>
      <c r="P60" s="328"/>
      <c r="Q60" s="328"/>
    </row>
    <row r="61" spans="1:17" ht="11.25">
      <c r="A61" s="560"/>
      <c r="B61" s="327" t="s">
        <v>517</v>
      </c>
      <c r="C61" s="554"/>
      <c r="D61" s="551" t="s">
        <v>551</v>
      </c>
      <c r="E61" s="328"/>
      <c r="F61" s="328"/>
      <c r="G61" s="328"/>
      <c r="H61" s="557"/>
      <c r="I61" s="557"/>
      <c r="J61" s="557"/>
      <c r="K61" s="557"/>
      <c r="L61" s="557"/>
      <c r="M61" s="557"/>
      <c r="N61" s="557"/>
      <c r="O61" s="557"/>
      <c r="P61" s="557"/>
      <c r="Q61" s="557"/>
    </row>
    <row r="62" spans="1:17" ht="11.25">
      <c r="A62" s="560"/>
      <c r="B62" s="327" t="s">
        <v>497</v>
      </c>
      <c r="C62" s="555"/>
      <c r="D62" s="552"/>
      <c r="E62" s="328"/>
      <c r="F62" s="328"/>
      <c r="G62" s="328"/>
      <c r="H62" s="558"/>
      <c r="I62" s="558"/>
      <c r="J62" s="558"/>
      <c r="K62" s="558"/>
      <c r="L62" s="558"/>
      <c r="M62" s="558"/>
      <c r="N62" s="558"/>
      <c r="O62" s="558"/>
      <c r="P62" s="558"/>
      <c r="Q62" s="558"/>
    </row>
    <row r="63" spans="1:17" ht="11.25">
      <c r="A63" s="560"/>
      <c r="B63" s="327" t="s">
        <v>518</v>
      </c>
      <c r="C63" s="555"/>
      <c r="D63" s="552"/>
      <c r="E63" s="328">
        <v>700000</v>
      </c>
      <c r="F63" s="328">
        <f>E63-G63</f>
        <v>134750</v>
      </c>
      <c r="G63" s="328">
        <v>565250</v>
      </c>
      <c r="H63" s="558"/>
      <c r="I63" s="558"/>
      <c r="J63" s="558"/>
      <c r="K63" s="558"/>
      <c r="L63" s="558"/>
      <c r="M63" s="558"/>
      <c r="N63" s="558"/>
      <c r="O63" s="558"/>
      <c r="P63" s="558"/>
      <c r="Q63" s="558"/>
    </row>
    <row r="64" spans="1:17" ht="11.25">
      <c r="A64" s="560"/>
      <c r="B64" s="327" t="s">
        <v>519</v>
      </c>
      <c r="C64" s="556"/>
      <c r="D64" s="553"/>
      <c r="E64" s="328"/>
      <c r="F64" s="328"/>
      <c r="G64" s="328"/>
      <c r="H64" s="559"/>
      <c r="I64" s="559"/>
      <c r="J64" s="559"/>
      <c r="K64" s="559"/>
      <c r="L64" s="559"/>
      <c r="M64" s="559"/>
      <c r="N64" s="559"/>
      <c r="O64" s="559"/>
      <c r="P64" s="559"/>
      <c r="Q64" s="559"/>
    </row>
    <row r="65" spans="1:17" ht="11.25">
      <c r="A65" s="560" t="s">
        <v>526</v>
      </c>
      <c r="B65" s="327" t="s">
        <v>512</v>
      </c>
      <c r="C65" s="561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3"/>
    </row>
    <row r="66" spans="1:17" ht="11.25">
      <c r="A66" s="560"/>
      <c r="B66" s="327" t="s">
        <v>513</v>
      </c>
      <c r="C66" s="564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6"/>
    </row>
    <row r="67" spans="1:17" ht="11.25">
      <c r="A67" s="560"/>
      <c r="B67" s="327" t="s">
        <v>514</v>
      </c>
      <c r="C67" s="564"/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6"/>
    </row>
    <row r="68" spans="1:17" ht="11.25">
      <c r="A68" s="560"/>
      <c r="B68" s="327" t="s">
        <v>515</v>
      </c>
      <c r="C68" s="567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  <c r="O68" s="568"/>
      <c r="P68" s="568"/>
      <c r="Q68" s="569"/>
    </row>
    <row r="69" spans="1:17" ht="11.25">
      <c r="A69" s="560"/>
      <c r="B69" s="327" t="s">
        <v>516</v>
      </c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</row>
    <row r="70" spans="1:17" ht="11.25">
      <c r="A70" s="560"/>
      <c r="B70" s="327" t="s">
        <v>517</v>
      </c>
      <c r="C70" s="554"/>
      <c r="D70" s="554"/>
      <c r="E70" s="327"/>
      <c r="F70" s="327"/>
      <c r="G70" s="327"/>
      <c r="H70" s="554"/>
      <c r="I70" s="554"/>
      <c r="J70" s="554"/>
      <c r="K70" s="554"/>
      <c r="L70" s="554"/>
      <c r="M70" s="554"/>
      <c r="N70" s="554"/>
      <c r="O70" s="554"/>
      <c r="P70" s="554"/>
      <c r="Q70" s="554"/>
    </row>
    <row r="71" spans="1:17" ht="11.25">
      <c r="A71" s="560"/>
      <c r="B71" s="327" t="s">
        <v>497</v>
      </c>
      <c r="C71" s="555"/>
      <c r="D71" s="555"/>
      <c r="E71" s="327"/>
      <c r="F71" s="327"/>
      <c r="G71" s="327"/>
      <c r="H71" s="555"/>
      <c r="I71" s="555"/>
      <c r="J71" s="555"/>
      <c r="K71" s="555"/>
      <c r="L71" s="555"/>
      <c r="M71" s="555"/>
      <c r="N71" s="555"/>
      <c r="O71" s="555"/>
      <c r="P71" s="555"/>
      <c r="Q71" s="555"/>
    </row>
    <row r="72" spans="1:17" ht="11.25">
      <c r="A72" s="560"/>
      <c r="B72" s="327" t="s">
        <v>518</v>
      </c>
      <c r="C72" s="555"/>
      <c r="D72" s="555"/>
      <c r="E72" s="327"/>
      <c r="F72" s="327"/>
      <c r="G72" s="327"/>
      <c r="H72" s="555"/>
      <c r="I72" s="555"/>
      <c r="J72" s="555"/>
      <c r="K72" s="555"/>
      <c r="L72" s="555"/>
      <c r="M72" s="555"/>
      <c r="N72" s="555"/>
      <c r="O72" s="555"/>
      <c r="P72" s="555"/>
      <c r="Q72" s="555"/>
    </row>
    <row r="73" spans="1:17" ht="11.25">
      <c r="A73" s="560"/>
      <c r="B73" s="327" t="s">
        <v>519</v>
      </c>
      <c r="C73" s="556"/>
      <c r="D73" s="556"/>
      <c r="E73" s="327"/>
      <c r="F73" s="327"/>
      <c r="G73" s="327"/>
      <c r="H73" s="556"/>
      <c r="I73" s="556"/>
      <c r="J73" s="556"/>
      <c r="K73" s="556"/>
      <c r="L73" s="556"/>
      <c r="M73" s="556"/>
      <c r="N73" s="556"/>
      <c r="O73" s="556"/>
      <c r="P73" s="556"/>
      <c r="Q73" s="556"/>
    </row>
    <row r="74" spans="1:17" ht="11.25">
      <c r="A74" s="582" t="s">
        <v>521</v>
      </c>
      <c r="B74" s="582"/>
      <c r="C74" s="579" t="s">
        <v>510</v>
      </c>
      <c r="D74" s="580"/>
      <c r="E74" s="331">
        <v>15780000</v>
      </c>
      <c r="F74" s="331">
        <v>4167551</v>
      </c>
      <c r="G74" s="331">
        <v>11412449</v>
      </c>
      <c r="H74" s="331">
        <v>9810000</v>
      </c>
      <c r="I74" s="331">
        <v>2295167</v>
      </c>
      <c r="J74" s="331">
        <v>110000</v>
      </c>
      <c r="K74" s="331">
        <v>0</v>
      </c>
      <c r="L74" s="331">
        <v>2185167</v>
      </c>
      <c r="M74" s="331">
        <v>7314833</v>
      </c>
      <c r="N74" s="331">
        <v>0</v>
      </c>
      <c r="O74" s="331">
        <v>6646000</v>
      </c>
      <c r="P74" s="331">
        <v>0</v>
      </c>
      <c r="Q74" s="331">
        <v>668833</v>
      </c>
    </row>
    <row r="76" spans="1:10" ht="11.25">
      <c r="A76" s="581" t="s">
        <v>522</v>
      </c>
      <c r="B76" s="581"/>
      <c r="C76" s="581"/>
      <c r="D76" s="581"/>
      <c r="E76" s="581"/>
      <c r="F76" s="581"/>
      <c r="G76" s="581"/>
      <c r="H76" s="581"/>
      <c r="I76" s="581"/>
      <c r="J76" s="581"/>
    </row>
    <row r="77" ht="11.25">
      <c r="A77" s="324" t="s">
        <v>523</v>
      </c>
    </row>
  </sheetData>
  <mergeCells count="98">
    <mergeCell ref="G9:G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M11:Q11"/>
    <mergeCell ref="I12:I13"/>
    <mergeCell ref="J12:L12"/>
    <mergeCell ref="M12:M13"/>
    <mergeCell ref="P21:P24"/>
    <mergeCell ref="C15:D15"/>
    <mergeCell ref="F9:F13"/>
    <mergeCell ref="K21:K24"/>
    <mergeCell ref="L21:L24"/>
    <mergeCell ref="H9:Q9"/>
    <mergeCell ref="H10:H13"/>
    <mergeCell ref="I10:Q10"/>
    <mergeCell ref="M21:M24"/>
    <mergeCell ref="I11:L11"/>
    <mergeCell ref="N21:N24"/>
    <mergeCell ref="A16:A24"/>
    <mergeCell ref="C16:Q19"/>
    <mergeCell ref="C21:C24"/>
    <mergeCell ref="D21:D24"/>
    <mergeCell ref="H21:H24"/>
    <mergeCell ref="I21:I24"/>
    <mergeCell ref="J21:J24"/>
    <mergeCell ref="Q21:Q24"/>
    <mergeCell ref="O21:O24"/>
    <mergeCell ref="K30:K33"/>
    <mergeCell ref="M30:M33"/>
    <mergeCell ref="L30:L33"/>
    <mergeCell ref="N30:N33"/>
    <mergeCell ref="O30:O33"/>
    <mergeCell ref="P30:P33"/>
    <mergeCell ref="Q30:Q33"/>
    <mergeCell ref="A25:A33"/>
    <mergeCell ref="C25:Q28"/>
    <mergeCell ref="C30:C33"/>
    <mergeCell ref="D30:D33"/>
    <mergeCell ref="H30:H33"/>
    <mergeCell ref="I30:I33"/>
    <mergeCell ref="J30:J33"/>
    <mergeCell ref="A76:J76"/>
    <mergeCell ref="A34:A46"/>
    <mergeCell ref="C34:Q37"/>
    <mergeCell ref="C39:C46"/>
    <mergeCell ref="N52:N55"/>
    <mergeCell ref="O52:O55"/>
    <mergeCell ref="P52:P55"/>
    <mergeCell ref="L52:L55"/>
    <mergeCell ref="M52:M55"/>
    <mergeCell ref="A74:B74"/>
    <mergeCell ref="C74:D74"/>
    <mergeCell ref="K61:K64"/>
    <mergeCell ref="L61:L64"/>
    <mergeCell ref="A47:A55"/>
    <mergeCell ref="C47:Q50"/>
    <mergeCell ref="C52:C55"/>
    <mergeCell ref="D52:D55"/>
    <mergeCell ref="H52:H55"/>
    <mergeCell ref="I52:I55"/>
    <mergeCell ref="J52:J55"/>
    <mergeCell ref="K52:K55"/>
    <mergeCell ref="O61:O64"/>
    <mergeCell ref="P61:P64"/>
    <mergeCell ref="Q52:Q55"/>
    <mergeCell ref="A56:A64"/>
    <mergeCell ref="C56:Q59"/>
    <mergeCell ref="C61:C64"/>
    <mergeCell ref="D61:D64"/>
    <mergeCell ref="H61:H64"/>
    <mergeCell ref="I61:I64"/>
    <mergeCell ref="J61:J64"/>
    <mergeCell ref="A65:A73"/>
    <mergeCell ref="C65:Q68"/>
    <mergeCell ref="C70:C73"/>
    <mergeCell ref="D70:D73"/>
    <mergeCell ref="H70:H73"/>
    <mergeCell ref="I70:I73"/>
    <mergeCell ref="J70:J73"/>
    <mergeCell ref="O70:O73"/>
    <mergeCell ref="P70:P73"/>
    <mergeCell ref="D39:D42"/>
    <mergeCell ref="D43:D46"/>
    <mergeCell ref="Q70:Q73"/>
    <mergeCell ref="K70:K73"/>
    <mergeCell ref="L70:L73"/>
    <mergeCell ref="M70:M73"/>
    <mergeCell ref="N70:N73"/>
    <mergeCell ref="Q61:Q64"/>
    <mergeCell ref="M61:M64"/>
    <mergeCell ref="N61:N64"/>
  </mergeCells>
  <printOptions/>
  <pageMargins left="0.3937007874015748" right="0.3937007874015748" top="0.6299212598425197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2008-06-18T10:04:48Z</cp:lastPrinted>
  <dcterms:created xsi:type="dcterms:W3CDTF">2007-01-12T11:10:09Z</dcterms:created>
  <dcterms:modified xsi:type="dcterms:W3CDTF">2008-06-18T10:51:32Z</dcterms:modified>
  <cp:category/>
  <cp:version/>
  <cp:contentType/>
  <cp:contentStatus/>
</cp:coreProperties>
</file>