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2120" windowHeight="9090" activeTab="0"/>
  </bookViews>
  <sheets>
    <sheet name="dochody NA KONIEC 2004" sheetId="1" r:id="rId1"/>
  </sheets>
  <definedNames>
    <definedName name="_xlnm.Print_Area" localSheetId="0">'dochody NA KONIEC 2004'!$A$1:$J$126</definedName>
    <definedName name="_xlnm.Print_Titles" localSheetId="0">'dochody NA KONIEC 2004'!$12:$12</definedName>
  </definedNames>
  <calcPr fullCalcOnLoad="1"/>
</workbook>
</file>

<file path=xl/sharedStrings.xml><?xml version="1.0" encoding="utf-8"?>
<sst xmlns="http://schemas.openxmlformats.org/spreadsheetml/2006/main" count="154" uniqueCount="109">
  <si>
    <t>z wykonania budżetu powiatu</t>
  </si>
  <si>
    <t>W Y K O N A N I E</t>
  </si>
  <si>
    <t>Dział</t>
  </si>
  <si>
    <t>Rozdział</t>
  </si>
  <si>
    <t>Nazwa</t>
  </si>
  <si>
    <t>Plan</t>
  </si>
  <si>
    <t>Wykonanie</t>
  </si>
  <si>
    <t>010</t>
  </si>
  <si>
    <t>Rolnictwo i łowiectwo</t>
  </si>
  <si>
    <t>01005</t>
  </si>
  <si>
    <t>w tym:</t>
  </si>
  <si>
    <t>020</t>
  </si>
  <si>
    <t>Leśnictwo</t>
  </si>
  <si>
    <t>02001</t>
  </si>
  <si>
    <t>Gospodarka leśna</t>
  </si>
  <si>
    <t>Transport i łączność</t>
  </si>
  <si>
    <t>Drogi publiczne powiatowe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</si>
  <si>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</si>
  <si>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</si>
  <si>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</si>
  <si>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</si>
  <si>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</si>
  <si>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</si>
  <si>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</si>
  <si>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</si>
  <si>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Komendy powiatowe Państwowej Straży Pożarnej</t>
  </si>
  <si>
    <t>Różne rozliczenia</t>
  </si>
  <si>
    <t>Oświata i wychowanie</t>
  </si>
  <si>
    <t>Licea ogólnokształcące</t>
  </si>
  <si>
    <t>Pozostała działalność</t>
  </si>
  <si>
    <t>Ochrona zdrowia</t>
  </si>
  <si>
    <t>Opieka społeczna</t>
  </si>
  <si>
    <t>Zasiłki rodzinne, pielęgnacyjne i 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</si>
  <si>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</si>
  <si>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</si>
  <si>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</si>
  <si>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</si>
  <si>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</si>
  <si>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</si>
  <si>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</si>
  <si>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</si>
  <si>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</si>
  <si>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</si>
  <si>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</si>
  <si>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</si>
  <si>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</si>
  <si>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</si>
  <si>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</si>
  <si>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</si>
  <si>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</si>
  <si>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</si>
  <si>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</si>
  <si>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</si>
  <si>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</si>
  <si>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</si>
  <si>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</si>
  <si>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</si>
  <si>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</si>
  <si>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</si>
  <si>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</si>
  <si>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</si>
  <si>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</si>
  <si>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</si>
  <si>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</si>
  <si>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</si>
  <si>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</si>
  <si>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</si>
  <si>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85324</t>
  </si>
  <si>
    <t>Państwowy Fundusz Rehabilitacji</t>
  </si>
  <si>
    <t>za 2004 rok</t>
  </si>
  <si>
    <t>71014</t>
  </si>
  <si>
    <t>Pomoc społeczna</t>
  </si>
  <si>
    <t>85212</t>
  </si>
  <si>
    <t>Świadczenia rodzinne oraz składki na ubezpieczenia emerytalne i rentowe z ubezpieczenia społecznego</t>
  </si>
  <si>
    <t>85216</t>
  </si>
  <si>
    <t>01017</t>
  </si>
  <si>
    <t>Ochrona roślin</t>
  </si>
  <si>
    <t>85201</t>
  </si>
  <si>
    <t>75802</t>
  </si>
  <si>
    <t>Uzupełnienie subwencji ogólnej dla jednostek samorzadu terytorialnego</t>
  </si>
  <si>
    <t>75803</t>
  </si>
  <si>
    <t>Część wyrównanwcza subwencji ogólnej dla powiatów</t>
  </si>
  <si>
    <t>75832</t>
  </si>
  <si>
    <t>Część równoważąca subwencji ogólnej dla powiatów</t>
  </si>
  <si>
    <t>01008</t>
  </si>
  <si>
    <t>Melioracje wodne</t>
  </si>
  <si>
    <t>85141</t>
  </si>
  <si>
    <t>Ratownictwo medyczne</t>
  </si>
  <si>
    <t>80195</t>
  </si>
  <si>
    <t>za  2004 rok</t>
  </si>
  <si>
    <t>Dotacje celowe przekazane z budżetu państwa na inwestycje i zakupy inwestycyjne z zakresu administracji rządowej oraz inne zadania zlecone ustawami realizowane przez powiat</t>
  </si>
  <si>
    <t>71015</t>
  </si>
  <si>
    <t>Dotacje celowe otrzymane z budżetu państwa na realizację inwestycji i zakupów inwestycyjnych własnych powiatu</t>
  </si>
  <si>
    <t>60014</t>
  </si>
  <si>
    <t>Załącznik Nr 1 do sprawozdania</t>
  </si>
  <si>
    <t>Dotacje celowe otrzymane z gminy na  inwestycje i zakupy inwestycyjne realizowane na podstawie porozumień (umów) miedzy jednostkami samorzadu terytorialnego</t>
  </si>
  <si>
    <t>Dotacje celowe otrzymane z gminy na zadania bieżące realizowane na podstawie porozumień (umów) miedzy jednostkami samorzadu terytorialnego</t>
  </si>
  <si>
    <t>75411</t>
  </si>
  <si>
    <t>Dotacje celowe otrzymane z powiatu na zadania bieżące realizowane na podstawie porozumień (umów) między jednostkami samorzadu terytorialnego</t>
  </si>
  <si>
    <t>85204</t>
  </si>
  <si>
    <t>Szkolnictwo wyższe</t>
  </si>
  <si>
    <t>80309</t>
  </si>
  <si>
    <t>Pomoc materialna dla studentów</t>
  </si>
  <si>
    <t>85415</t>
  </si>
  <si>
    <t>Prace geodezyjno - urządzeniowe na potrzeby rolnictwa</t>
  </si>
  <si>
    <t>Komendy powiatowe Państwowej Straży Pozarnej</t>
  </si>
  <si>
    <t>Rodziny zastępcze</t>
  </si>
  <si>
    <t>Komendy powiatowe Państwowej Strazy Pożarnej</t>
  </si>
  <si>
    <t>Dotacje celowe otrzymane od samorządu województwa na zadania bieżące realizowane na podstawie porozumień między jst.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</si>
</sst>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11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5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4" fontId="1" fillId="0" borderId="8" xfId="0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4" fontId="6" fillId="0" borderId="8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62">
      <selection activeCell="F73" sqref="F73"/>
    </sheetView>
  </sheetViews>
  <sheetFormatPr defaultColWidth="9.00390625" defaultRowHeight="12.75"/>
  <cols>
    <col min="1" max="1" width="5.75390625" style="98" customWidth="1"/>
    <col min="2" max="2" width="8.75390625" style="99" customWidth="1"/>
    <col min="3" max="3" width="31.75390625" style="2" customWidth="1"/>
    <col min="4" max="4" width="6.125" style="3" hidden="1" customWidth="1"/>
    <col min="5" max="5" width="6.75390625" style="1" hidden="1" customWidth="1"/>
    <col min="6" max="7" width="11.75390625" style="1" customWidth="1"/>
    <col min="8" max="8" width="11.75390625" style="3" customWidth="1"/>
    <col min="9" max="9" width="6.375" style="1" hidden="1" customWidth="1"/>
    <col min="10" max="10" width="5.625" style="5" hidden="1" customWidth="1"/>
    <col min="11" max="16384" width="9.125" style="1" customWidth="1"/>
  </cols>
  <sheetData>
    <row r="1" spans="6:8" ht="12.75">
      <c r="F1" s="141" t="s">
        <v>94</v>
      </c>
      <c r="G1" s="141"/>
      <c r="H1" s="141"/>
    </row>
    <row r="2" spans="6:8" ht="12.75">
      <c r="F2" s="141" t="s">
        <v>0</v>
      </c>
      <c r="G2" s="141"/>
      <c r="H2" s="141"/>
    </row>
    <row r="3" spans="6:8" ht="12.75">
      <c r="F3" s="141" t="s">
        <v>89</v>
      </c>
      <c r="G3" s="141"/>
      <c r="H3" s="141"/>
    </row>
    <row r="4" spans="6:8" ht="12.75">
      <c r="F4" s="4"/>
      <c r="G4" s="4"/>
      <c r="H4" s="5"/>
    </row>
    <row r="5" spans="6:8" ht="12.75">
      <c r="F5" s="4"/>
      <c r="G5" s="4"/>
      <c r="H5" s="5"/>
    </row>
    <row r="7" spans="1:10" ht="15.75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5.75">
      <c r="A8" s="142" t="s">
        <v>40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5.75">
      <c r="A9" s="142" t="s">
        <v>69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.7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2" spans="1:10" ht="35.25" customHeight="1">
      <c r="A12" s="6" t="s">
        <v>2</v>
      </c>
      <c r="B12" s="40" t="s">
        <v>3</v>
      </c>
      <c r="C12" s="7" t="s">
        <v>4</v>
      </c>
      <c r="D12" s="143" t="s">
        <v>41</v>
      </c>
      <c r="E12" s="144"/>
      <c r="F12" s="8" t="s">
        <v>5</v>
      </c>
      <c r="G12" s="8" t="s">
        <v>6</v>
      </c>
      <c r="H12" s="9" t="s">
        <v>42</v>
      </c>
      <c r="I12" s="143" t="s">
        <v>43</v>
      </c>
      <c r="J12" s="144"/>
    </row>
    <row r="13" spans="1:10" ht="76.5">
      <c r="A13" s="8"/>
      <c r="B13" s="41"/>
      <c r="C13" s="123" t="s">
        <v>44</v>
      </c>
      <c r="D13" s="61"/>
      <c r="E13" s="62">
        <f>F13/$F$126*100</f>
        <v>10.528039800414154</v>
      </c>
      <c r="F13" s="124">
        <f>SUM(F15,F17,F19,F21,F25,F28,F30,F33,F36)</f>
        <v>3570820</v>
      </c>
      <c r="G13" s="124">
        <f>SUM(G15,G17,G19,G21,G25,G28,G30,G33,G36)</f>
        <v>3426108</v>
      </c>
      <c r="H13" s="125">
        <f>G13/F13*100</f>
        <v>95.9473734324329</v>
      </c>
      <c r="I13" s="10">
        <f>G13/$G$126*100</f>
        <v>9.774627754908108</v>
      </c>
      <c r="J13" s="34"/>
    </row>
    <row r="14" spans="1:10" ht="12.75">
      <c r="A14" s="11"/>
      <c r="B14" s="42"/>
      <c r="C14" s="64" t="s">
        <v>10</v>
      </c>
      <c r="D14" s="65"/>
      <c r="E14" s="66"/>
      <c r="F14" s="102"/>
      <c r="G14" s="102"/>
      <c r="H14" s="103"/>
      <c r="I14" s="12"/>
      <c r="J14" s="13"/>
    </row>
    <row r="15" spans="1:10" ht="15" customHeight="1">
      <c r="A15" s="51" t="s">
        <v>7</v>
      </c>
      <c r="B15" s="45"/>
      <c r="C15" s="60" t="s">
        <v>8</v>
      </c>
      <c r="D15" s="61"/>
      <c r="E15" s="62"/>
      <c r="F15" s="100">
        <f>SUM(F16:F16)</f>
        <v>99000</v>
      </c>
      <c r="G15" s="100">
        <f>SUM(G16:G16)</f>
        <v>99000</v>
      </c>
      <c r="H15" s="101">
        <f aca="true" t="shared" si="0" ref="H15:H42">G15/F15*100</f>
        <v>100</v>
      </c>
      <c r="I15" s="12"/>
      <c r="J15" s="13"/>
    </row>
    <row r="16" spans="1:10" ht="25.5">
      <c r="A16" s="11"/>
      <c r="B16" s="43" t="s">
        <v>9</v>
      </c>
      <c r="C16" s="67" t="s">
        <v>104</v>
      </c>
      <c r="D16" s="68">
        <f>F16/$F$13*100</f>
        <v>2.772472429301953</v>
      </c>
      <c r="E16" s="69"/>
      <c r="F16" s="104">
        <v>99000</v>
      </c>
      <c r="G16" s="104">
        <v>99000</v>
      </c>
      <c r="H16" s="105">
        <f t="shared" si="0"/>
        <v>100</v>
      </c>
      <c r="I16" s="14"/>
      <c r="J16" s="15">
        <f>G16/$G$13*100</f>
        <v>2.889576160471299</v>
      </c>
    </row>
    <row r="17" spans="1:10" ht="15" customHeight="1">
      <c r="A17" s="51" t="s">
        <v>11</v>
      </c>
      <c r="B17" s="45"/>
      <c r="C17" s="60" t="s">
        <v>12</v>
      </c>
      <c r="D17" s="61"/>
      <c r="E17" s="62"/>
      <c r="F17" s="100">
        <f>SUM(F18)</f>
        <v>700</v>
      </c>
      <c r="G17" s="100">
        <f>SUM(G18)</f>
        <v>700</v>
      </c>
      <c r="H17" s="101">
        <f t="shared" si="0"/>
        <v>100</v>
      </c>
      <c r="I17" s="14"/>
      <c r="J17" s="15"/>
    </row>
    <row r="18" spans="1:10" ht="25.5" customHeight="1">
      <c r="A18" s="11"/>
      <c r="B18" s="43" t="s">
        <v>13</v>
      </c>
      <c r="C18" s="67" t="s">
        <v>14</v>
      </c>
      <c r="D18" s="68">
        <f>F18/$F$13*100</f>
        <v>0.01960334040920573</v>
      </c>
      <c r="E18" s="69"/>
      <c r="F18" s="104">
        <v>700</v>
      </c>
      <c r="G18" s="104">
        <v>700</v>
      </c>
      <c r="H18" s="105">
        <f t="shared" si="0"/>
        <v>100</v>
      </c>
      <c r="I18" s="14"/>
      <c r="J18" s="15">
        <f>G18/$G$13*100</f>
        <v>0.020431346589191</v>
      </c>
    </row>
    <row r="19" spans="1:10" ht="15" customHeight="1">
      <c r="A19" s="17">
        <v>700</v>
      </c>
      <c r="B19" s="45"/>
      <c r="C19" s="60" t="s">
        <v>45</v>
      </c>
      <c r="D19" s="61"/>
      <c r="E19" s="70"/>
      <c r="F19" s="100">
        <f>SUM(F20)</f>
        <v>5000</v>
      </c>
      <c r="G19" s="100">
        <f>SUM(G20)</f>
        <v>5000</v>
      </c>
      <c r="H19" s="101">
        <f t="shared" si="0"/>
        <v>100</v>
      </c>
      <c r="I19" s="14"/>
      <c r="J19" s="15"/>
    </row>
    <row r="20" spans="1:10" ht="25.5">
      <c r="A20" s="11"/>
      <c r="B20" s="42">
        <v>70005</v>
      </c>
      <c r="C20" s="67" t="s">
        <v>17</v>
      </c>
      <c r="D20" s="68">
        <f>F20/$F$13*100</f>
        <v>0.1400238600657552</v>
      </c>
      <c r="E20" s="69"/>
      <c r="F20" s="104">
        <v>5000</v>
      </c>
      <c r="G20" s="104">
        <v>5000</v>
      </c>
      <c r="H20" s="105">
        <f t="shared" si="0"/>
        <v>100</v>
      </c>
      <c r="I20" s="14"/>
      <c r="J20" s="15">
        <f>G20/$G$13*100</f>
        <v>0.14593818992279284</v>
      </c>
    </row>
    <row r="21" spans="1:10" ht="15" customHeight="1">
      <c r="A21" s="17">
        <v>710</v>
      </c>
      <c r="B21" s="45"/>
      <c r="C21" s="60" t="s">
        <v>18</v>
      </c>
      <c r="D21" s="61"/>
      <c r="E21" s="70"/>
      <c r="F21" s="100">
        <f>SUM(F22:F24)</f>
        <v>283800</v>
      </c>
      <c r="G21" s="100">
        <f>SUM(G22:G24)</f>
        <v>283770</v>
      </c>
      <c r="H21" s="106">
        <f t="shared" si="0"/>
        <v>99.98942917547569</v>
      </c>
      <c r="I21" s="14"/>
      <c r="J21" s="15"/>
    </row>
    <row r="22" spans="1:10" ht="25.5" customHeight="1">
      <c r="A22" s="11"/>
      <c r="B22" s="50">
        <v>71013</v>
      </c>
      <c r="C22" s="71" t="s">
        <v>46</v>
      </c>
      <c r="D22" s="72">
        <f>F22/$F$13*100</f>
        <v>3.2877602343439323</v>
      </c>
      <c r="E22" s="73"/>
      <c r="F22" s="107">
        <v>117400</v>
      </c>
      <c r="G22" s="107">
        <v>117400</v>
      </c>
      <c r="H22" s="108">
        <f t="shared" si="0"/>
        <v>100</v>
      </c>
      <c r="I22" s="14"/>
      <c r="J22" s="15">
        <f>G22/$G$13*100</f>
        <v>3.426628699387176</v>
      </c>
    </row>
    <row r="23" spans="1:10" ht="25.5" hidden="1">
      <c r="A23" s="11"/>
      <c r="B23" s="41" t="s">
        <v>70</v>
      </c>
      <c r="C23" s="74" t="s">
        <v>19</v>
      </c>
      <c r="D23" s="75">
        <f>F23/$F$13*100</f>
        <v>0</v>
      </c>
      <c r="E23" s="70"/>
      <c r="F23" s="109"/>
      <c r="G23" s="109"/>
      <c r="H23" s="110"/>
      <c r="I23" s="14"/>
      <c r="J23" s="15">
        <f>G23/$G$13*100</f>
        <v>0</v>
      </c>
    </row>
    <row r="24" spans="1:10" ht="25.5" customHeight="1">
      <c r="A24" s="11"/>
      <c r="B24" s="41">
        <v>71015</v>
      </c>
      <c r="C24" s="74" t="s">
        <v>20</v>
      </c>
      <c r="D24" s="75">
        <f>F24/$F$13*100</f>
        <v>4.659994062988333</v>
      </c>
      <c r="E24" s="70"/>
      <c r="F24" s="109">
        <v>166400</v>
      </c>
      <c r="G24" s="109">
        <v>166370</v>
      </c>
      <c r="H24" s="110">
        <f t="shared" si="0"/>
        <v>99.98197115384615</v>
      </c>
      <c r="I24" s="14"/>
      <c r="J24" s="15">
        <f>G24/$G$13*100</f>
        <v>4.855947331491009</v>
      </c>
    </row>
    <row r="25" spans="1:10" ht="15" customHeight="1">
      <c r="A25" s="17">
        <v>750</v>
      </c>
      <c r="B25" s="44"/>
      <c r="C25" s="64" t="s">
        <v>21</v>
      </c>
      <c r="D25" s="65"/>
      <c r="E25" s="69"/>
      <c r="F25" s="102">
        <f>SUM(F26,F27,)</f>
        <v>169170</v>
      </c>
      <c r="G25" s="102">
        <f>SUM(G26,G27)</f>
        <v>168769</v>
      </c>
      <c r="H25" s="103">
        <f t="shared" si="0"/>
        <v>99.76296033575693</v>
      </c>
      <c r="I25" s="14"/>
      <c r="J25" s="15"/>
    </row>
    <row r="26" spans="1:10" ht="25.5" customHeight="1">
      <c r="A26" s="11"/>
      <c r="B26" s="41">
        <v>75011</v>
      </c>
      <c r="C26" s="74" t="s">
        <v>22</v>
      </c>
      <c r="D26" s="75">
        <f>F26/$F$13*100</f>
        <v>4.189513893167396</v>
      </c>
      <c r="E26" s="70"/>
      <c r="F26" s="109">
        <v>149600</v>
      </c>
      <c r="G26" s="109">
        <v>149600</v>
      </c>
      <c r="H26" s="110">
        <f t="shared" si="0"/>
        <v>100</v>
      </c>
      <c r="I26" s="14"/>
      <c r="J26" s="15">
        <f>G26/$G$13*100</f>
        <v>4.366470642489963</v>
      </c>
    </row>
    <row r="27" spans="1:10" ht="25.5" customHeight="1">
      <c r="A27" s="11"/>
      <c r="B27" s="52">
        <v>75045</v>
      </c>
      <c r="C27" s="77" t="s">
        <v>24</v>
      </c>
      <c r="D27" s="78">
        <f>F27/$F$13*100</f>
        <v>0.5480533882973658</v>
      </c>
      <c r="E27" s="79"/>
      <c r="F27" s="111">
        <v>19570</v>
      </c>
      <c r="G27" s="111">
        <v>19169</v>
      </c>
      <c r="H27" s="112">
        <f t="shared" si="0"/>
        <v>97.95094532447624</v>
      </c>
      <c r="I27" s="14"/>
      <c r="J27" s="15">
        <f>G27/$G$13*100</f>
        <v>0.5594978325260033</v>
      </c>
    </row>
    <row r="28" spans="1:10" ht="25.5">
      <c r="A28" s="17">
        <v>754</v>
      </c>
      <c r="B28" s="45"/>
      <c r="C28" s="60" t="s">
        <v>47</v>
      </c>
      <c r="D28" s="61"/>
      <c r="E28" s="70"/>
      <c r="F28" s="100">
        <f>SUM(F29:F29)</f>
        <v>1962300</v>
      </c>
      <c r="G28" s="100">
        <f>SUM(G29:G29)</f>
        <v>1962300</v>
      </c>
      <c r="H28" s="101">
        <f t="shared" si="0"/>
        <v>100</v>
      </c>
      <c r="I28" s="14"/>
      <c r="J28" s="15"/>
    </row>
    <row r="29" spans="1:10" ht="25.5">
      <c r="A29" s="8"/>
      <c r="B29" s="41">
        <v>75411</v>
      </c>
      <c r="C29" s="74" t="s">
        <v>25</v>
      </c>
      <c r="D29" s="75">
        <f>F29/$F$13*100</f>
        <v>54.95376412140629</v>
      </c>
      <c r="E29" s="70"/>
      <c r="F29" s="109">
        <v>1962300</v>
      </c>
      <c r="G29" s="109">
        <v>1962300</v>
      </c>
      <c r="H29" s="110">
        <f t="shared" si="0"/>
        <v>100</v>
      </c>
      <c r="I29" s="14"/>
      <c r="J29" s="15">
        <f>G29/$G$13*100</f>
        <v>57.27490201709928</v>
      </c>
    </row>
    <row r="30" spans="1:10" ht="15" customHeight="1">
      <c r="A30" s="17">
        <v>851</v>
      </c>
      <c r="B30" s="45"/>
      <c r="C30" s="60" t="s">
        <v>30</v>
      </c>
      <c r="D30" s="61"/>
      <c r="E30" s="70"/>
      <c r="F30" s="100">
        <f>SUM(F31:F32)</f>
        <v>925350</v>
      </c>
      <c r="G30" s="100">
        <f>SUM(G31:G32)</f>
        <v>784647</v>
      </c>
      <c r="H30" s="101">
        <f t="shared" si="0"/>
        <v>84.7946182525531</v>
      </c>
      <c r="I30" s="14"/>
      <c r="J30" s="15"/>
    </row>
    <row r="31" spans="1:10" ht="25.5" customHeight="1">
      <c r="A31" s="16"/>
      <c r="B31" s="41" t="s">
        <v>86</v>
      </c>
      <c r="C31" s="74" t="s">
        <v>87</v>
      </c>
      <c r="D31" s="61"/>
      <c r="E31" s="70"/>
      <c r="F31" s="113">
        <v>60344</v>
      </c>
      <c r="G31" s="113">
        <v>60344</v>
      </c>
      <c r="H31" s="114">
        <f t="shared" si="0"/>
        <v>100</v>
      </c>
      <c r="I31" s="14"/>
      <c r="J31" s="15"/>
    </row>
    <row r="32" spans="1:10" ht="51">
      <c r="A32" s="11"/>
      <c r="B32" s="52">
        <v>85156</v>
      </c>
      <c r="C32" s="77" t="s">
        <v>48</v>
      </c>
      <c r="D32" s="78">
        <f>F32/$F$13*100</f>
        <v>24.22429582000773</v>
      </c>
      <c r="E32" s="79"/>
      <c r="F32" s="111">
        <v>865006</v>
      </c>
      <c r="G32" s="111">
        <v>724303</v>
      </c>
      <c r="H32" s="112">
        <f t="shared" si="0"/>
        <v>83.73387005408055</v>
      </c>
      <c r="I32" s="14"/>
      <c r="J32" s="15">
        <f>G32/$G$13*100</f>
        <v>21.14069375512973</v>
      </c>
    </row>
    <row r="33" spans="1:10" ht="15" customHeight="1">
      <c r="A33" s="17">
        <v>852</v>
      </c>
      <c r="B33" s="45"/>
      <c r="C33" s="60" t="s">
        <v>71</v>
      </c>
      <c r="D33" s="61"/>
      <c r="E33" s="70"/>
      <c r="F33" s="100">
        <f>SUM(F34:F35)</f>
        <v>12400</v>
      </c>
      <c r="G33" s="100">
        <f>SUM(G34:G35)</f>
        <v>8853</v>
      </c>
      <c r="H33" s="101">
        <f>G33/F33*100</f>
        <v>71.39516129032259</v>
      </c>
      <c r="I33" s="14"/>
      <c r="J33" s="15"/>
    </row>
    <row r="34" spans="1:10" ht="51.75" thickBot="1">
      <c r="A34" s="134"/>
      <c r="B34" s="135" t="s">
        <v>72</v>
      </c>
      <c r="C34" s="136" t="s">
        <v>73</v>
      </c>
      <c r="D34" s="137">
        <f>F34/$F$13*100</f>
        <v>0.27511888025719583</v>
      </c>
      <c r="E34" s="138"/>
      <c r="F34" s="139">
        <v>9824</v>
      </c>
      <c r="G34" s="139">
        <v>6278</v>
      </c>
      <c r="H34" s="140">
        <f>G34/F34*100</f>
        <v>63.90472312703584</v>
      </c>
      <c r="I34" s="14"/>
      <c r="J34" s="15">
        <f>G34/$G$13*100</f>
        <v>0.1832399912670587</v>
      </c>
    </row>
    <row r="35" spans="1:10" ht="25.5">
      <c r="A35" s="11"/>
      <c r="B35" s="42" t="s">
        <v>74</v>
      </c>
      <c r="C35" s="67" t="s">
        <v>32</v>
      </c>
      <c r="D35" s="68">
        <f>F35/$F$13*100</f>
        <v>0.07214029270587707</v>
      </c>
      <c r="E35" s="133"/>
      <c r="F35" s="104">
        <v>2576</v>
      </c>
      <c r="G35" s="104">
        <v>2575</v>
      </c>
      <c r="H35" s="105">
        <f>G35/F35*100</f>
        <v>99.9611801242236</v>
      </c>
      <c r="I35" s="14"/>
      <c r="J35" s="15">
        <f>G35/$G$13*100</f>
        <v>0.07515816781023832</v>
      </c>
    </row>
    <row r="36" spans="1:10" ht="15" customHeight="1">
      <c r="A36" s="17">
        <v>853</v>
      </c>
      <c r="B36" s="45"/>
      <c r="C36" s="60" t="s">
        <v>31</v>
      </c>
      <c r="D36" s="61"/>
      <c r="E36" s="70"/>
      <c r="F36" s="100">
        <f>SUM(F37:F37)</f>
        <v>113100</v>
      </c>
      <c r="G36" s="100">
        <f>SUM(G37:G37)</f>
        <v>113069</v>
      </c>
      <c r="H36" s="101">
        <f t="shared" si="0"/>
        <v>99.97259062776304</v>
      </c>
      <c r="I36" s="14"/>
      <c r="J36" s="15"/>
    </row>
    <row r="37" spans="1:10" ht="25.5">
      <c r="A37" s="49"/>
      <c r="B37" s="50">
        <v>85321</v>
      </c>
      <c r="C37" s="71" t="s">
        <v>33</v>
      </c>
      <c r="D37" s="72">
        <f>F37/$F$13*100</f>
        <v>3.1673397146873823</v>
      </c>
      <c r="E37" s="80"/>
      <c r="F37" s="107">
        <v>113100</v>
      </c>
      <c r="G37" s="107">
        <v>113069</v>
      </c>
      <c r="H37" s="108">
        <f t="shared" si="0"/>
        <v>99.97259062776304</v>
      </c>
      <c r="I37" s="14"/>
      <c r="J37" s="15">
        <f>G37/$G$13*100</f>
        <v>3.300217039276053</v>
      </c>
    </row>
    <row r="38" spans="1:10" ht="76.5">
      <c r="A38" s="8"/>
      <c r="B38" s="41"/>
      <c r="C38" s="123" t="s">
        <v>90</v>
      </c>
      <c r="D38" s="126"/>
      <c r="E38" s="127">
        <f>F38/$F$126*100</f>
        <v>0.011793414174239144</v>
      </c>
      <c r="F38" s="124">
        <f>SUM(F40)</f>
        <v>4000</v>
      </c>
      <c r="G38" s="124">
        <f>SUM(G40)</f>
        <v>4000</v>
      </c>
      <c r="H38" s="125">
        <f>G38/F38*100</f>
        <v>100</v>
      </c>
      <c r="I38" s="10">
        <f>G38/$G$126*100</f>
        <v>0.011411931853763053</v>
      </c>
      <c r="J38" s="34"/>
    </row>
    <row r="39" spans="1:10" ht="12.75">
      <c r="A39" s="11"/>
      <c r="B39" s="42"/>
      <c r="C39" s="64" t="s">
        <v>10</v>
      </c>
      <c r="D39" s="65"/>
      <c r="E39" s="66"/>
      <c r="F39" s="102"/>
      <c r="G39" s="102"/>
      <c r="H39" s="103"/>
      <c r="I39" s="12"/>
      <c r="J39" s="13"/>
    </row>
    <row r="40" spans="1:10" ht="15" customHeight="1">
      <c r="A40" s="51">
        <v>710</v>
      </c>
      <c r="B40" s="45"/>
      <c r="C40" s="60" t="s">
        <v>18</v>
      </c>
      <c r="D40" s="61"/>
      <c r="E40" s="62"/>
      <c r="F40" s="100">
        <f>SUM(F41:F41)</f>
        <v>4000</v>
      </c>
      <c r="G40" s="100">
        <f>SUM(G41:G41)</f>
        <v>4000</v>
      </c>
      <c r="H40" s="101">
        <f>G40/F40*100</f>
        <v>100</v>
      </c>
      <c r="I40" s="12"/>
      <c r="J40" s="13"/>
    </row>
    <row r="41" spans="1:10" ht="25.5" customHeight="1">
      <c r="A41" s="11"/>
      <c r="B41" s="42" t="s">
        <v>91</v>
      </c>
      <c r="C41" s="81" t="s">
        <v>20</v>
      </c>
      <c r="D41" s="82">
        <f>F41/$F$13*100</f>
        <v>0.11201908805260417</v>
      </c>
      <c r="E41" s="83"/>
      <c r="F41" s="115">
        <v>4000</v>
      </c>
      <c r="G41" s="115">
        <v>4000</v>
      </c>
      <c r="H41" s="116">
        <f>G41/F41*100</f>
        <v>100</v>
      </c>
      <c r="I41" s="14"/>
      <c r="J41" s="15">
        <f>G41/$G$13*100</f>
        <v>0.11675055193823428</v>
      </c>
    </row>
    <row r="42" spans="1:10" ht="63.75">
      <c r="A42" s="8"/>
      <c r="B42" s="41"/>
      <c r="C42" s="123" t="s">
        <v>49</v>
      </c>
      <c r="D42" s="126"/>
      <c r="E42" s="127">
        <f>F42/$F$126*100</f>
        <v>0.09090658480857888</v>
      </c>
      <c r="F42" s="124">
        <f>SUM(F44,F46)</f>
        <v>30833</v>
      </c>
      <c r="G42" s="124">
        <f>SUM(G44,G46)</f>
        <v>25842</v>
      </c>
      <c r="H42" s="125">
        <f t="shared" si="0"/>
        <v>83.81279797619435</v>
      </c>
      <c r="I42" s="10">
        <f>G42/$G$126*100</f>
        <v>0.07372678574123621</v>
      </c>
      <c r="J42" s="34"/>
    </row>
    <row r="43" spans="1:10" ht="12.75">
      <c r="A43" s="11"/>
      <c r="B43" s="42"/>
      <c r="C43" s="64" t="s">
        <v>10</v>
      </c>
      <c r="D43" s="65"/>
      <c r="E43" s="66"/>
      <c r="F43" s="102"/>
      <c r="G43" s="102"/>
      <c r="H43" s="103"/>
      <c r="I43" s="12"/>
      <c r="J43" s="13"/>
    </row>
    <row r="44" spans="1:10" ht="15" customHeight="1">
      <c r="A44" s="51" t="s">
        <v>7</v>
      </c>
      <c r="B44" s="45"/>
      <c r="C44" s="60" t="s">
        <v>8</v>
      </c>
      <c r="D44" s="61"/>
      <c r="E44" s="62"/>
      <c r="F44" s="100">
        <f>SUM(F45)</f>
        <v>15000</v>
      </c>
      <c r="G44" s="100">
        <f>SUM(G45)</f>
        <v>10010</v>
      </c>
      <c r="H44" s="101">
        <f aca="true" t="shared" si="1" ref="H44:H49">G44/F44*100</f>
        <v>66.73333333333333</v>
      </c>
      <c r="I44" s="12"/>
      <c r="J44" s="13"/>
    </row>
    <row r="45" spans="1:10" ht="25.5" customHeight="1">
      <c r="A45" s="16"/>
      <c r="B45" s="42" t="s">
        <v>75</v>
      </c>
      <c r="C45" s="67" t="s">
        <v>76</v>
      </c>
      <c r="D45" s="68"/>
      <c r="E45" s="84"/>
      <c r="F45" s="104">
        <v>15000</v>
      </c>
      <c r="G45" s="104">
        <v>10010</v>
      </c>
      <c r="H45" s="105">
        <f t="shared" si="1"/>
        <v>66.73333333333333</v>
      </c>
      <c r="I45" s="14"/>
      <c r="J45" s="15">
        <f>G45/$G$42*100</f>
        <v>38.73539199752341</v>
      </c>
    </row>
    <row r="46" spans="1:10" ht="15" customHeight="1">
      <c r="A46" s="17">
        <v>750</v>
      </c>
      <c r="B46" s="45"/>
      <c r="C46" s="60" t="s">
        <v>21</v>
      </c>
      <c r="D46" s="61"/>
      <c r="E46" s="62"/>
      <c r="F46" s="100">
        <f>SUM(F47,F48)</f>
        <v>15833</v>
      </c>
      <c r="G46" s="100">
        <f>SUM(G47,G48)</f>
        <v>15832</v>
      </c>
      <c r="H46" s="101">
        <f t="shared" si="1"/>
        <v>99.99368407755954</v>
      </c>
      <c r="I46" s="12"/>
      <c r="J46" s="13"/>
    </row>
    <row r="47" spans="1:10" ht="25.5" customHeight="1">
      <c r="A47" s="16"/>
      <c r="B47" s="42">
        <v>75011</v>
      </c>
      <c r="C47" s="67" t="s">
        <v>22</v>
      </c>
      <c r="D47" s="68"/>
      <c r="E47" s="84"/>
      <c r="F47" s="104">
        <v>11640</v>
      </c>
      <c r="G47" s="104">
        <v>11640</v>
      </c>
      <c r="H47" s="105">
        <f t="shared" si="1"/>
        <v>100</v>
      </c>
      <c r="I47" s="14"/>
      <c r="J47" s="15">
        <f>G47/$G$42*100</f>
        <v>45.04295333178547</v>
      </c>
    </row>
    <row r="48" spans="1:10" ht="25.5" customHeight="1">
      <c r="A48" s="16"/>
      <c r="B48" s="41">
        <v>75045</v>
      </c>
      <c r="C48" s="74" t="s">
        <v>24</v>
      </c>
      <c r="D48" s="75"/>
      <c r="E48" s="85"/>
      <c r="F48" s="109">
        <v>4193</v>
      </c>
      <c r="G48" s="109">
        <v>4192</v>
      </c>
      <c r="H48" s="110">
        <f t="shared" si="1"/>
        <v>99.97615072740281</v>
      </c>
      <c r="I48" s="12"/>
      <c r="J48" s="13">
        <f>G48/$G$42*100</f>
        <v>16.221654670691123</v>
      </c>
    </row>
    <row r="49" spans="1:10" ht="51">
      <c r="A49" s="8"/>
      <c r="B49" s="41"/>
      <c r="C49" s="123" t="s">
        <v>50</v>
      </c>
      <c r="D49" s="126"/>
      <c r="E49" s="127">
        <f>F49/$F$126*100</f>
        <v>4.107528222745752</v>
      </c>
      <c r="F49" s="124">
        <f>SUM(F51,F53,F55)</f>
        <v>1393160</v>
      </c>
      <c r="G49" s="124">
        <f>SUM(G51,G53,G55)</f>
        <v>1393160</v>
      </c>
      <c r="H49" s="125">
        <f t="shared" si="1"/>
        <v>100</v>
      </c>
      <c r="I49" s="10">
        <f>G49/$G$126*100</f>
        <v>3.974661745347134</v>
      </c>
      <c r="J49" s="34"/>
    </row>
    <row r="50" spans="1:10" ht="12.75">
      <c r="A50" s="11"/>
      <c r="B50" s="42"/>
      <c r="C50" s="64" t="s">
        <v>10</v>
      </c>
      <c r="D50" s="65"/>
      <c r="E50" s="66"/>
      <c r="F50" s="102"/>
      <c r="G50" s="102"/>
      <c r="H50" s="103"/>
      <c r="I50" s="12"/>
      <c r="J50" s="13"/>
    </row>
    <row r="51" spans="1:10" ht="14.25" customHeight="1">
      <c r="A51" s="17">
        <v>801</v>
      </c>
      <c r="B51" s="45"/>
      <c r="C51" s="60" t="s">
        <v>27</v>
      </c>
      <c r="D51" s="75">
        <f>F51/$F$49*100</f>
        <v>0.08613511728731804</v>
      </c>
      <c r="E51" s="86"/>
      <c r="F51" s="100">
        <f>SUM(F52)</f>
        <v>1200</v>
      </c>
      <c r="G51" s="100">
        <f>SUM(G52)</f>
        <v>1200</v>
      </c>
      <c r="H51" s="101">
        <f>G51/F51*100</f>
        <v>100</v>
      </c>
      <c r="I51" s="18"/>
      <c r="J51" s="19"/>
    </row>
    <row r="52" spans="1:10" ht="25.5" customHeight="1">
      <c r="A52" s="11"/>
      <c r="B52" s="42" t="s">
        <v>88</v>
      </c>
      <c r="C52" s="67" t="s">
        <v>29</v>
      </c>
      <c r="D52" s="68">
        <f>F52/$F$49*100</f>
        <v>0.08613511728731804</v>
      </c>
      <c r="E52" s="69"/>
      <c r="F52" s="104">
        <v>1200</v>
      </c>
      <c r="G52" s="104">
        <v>1200</v>
      </c>
      <c r="H52" s="105">
        <f>G52/F52*100</f>
        <v>100</v>
      </c>
      <c r="I52" s="14"/>
      <c r="J52" s="15">
        <f>G52/$G$49*100</f>
        <v>0.08613511728731804</v>
      </c>
    </row>
    <row r="53" spans="1:10" ht="15" customHeight="1">
      <c r="A53" s="17">
        <v>852</v>
      </c>
      <c r="B53" s="45"/>
      <c r="C53" s="60" t="s">
        <v>71</v>
      </c>
      <c r="D53" s="75">
        <f>F53/$F$49*100</f>
        <v>90.06144305033162</v>
      </c>
      <c r="E53" s="86"/>
      <c r="F53" s="100">
        <f>SUM(F54)</f>
        <v>1254700</v>
      </c>
      <c r="G53" s="100">
        <f>SUM(G54)</f>
        <v>1254700</v>
      </c>
      <c r="H53" s="101">
        <f>G53/F53*100</f>
        <v>100</v>
      </c>
      <c r="I53" s="18"/>
      <c r="J53" s="19"/>
    </row>
    <row r="54" spans="1:10" ht="25.5" customHeight="1">
      <c r="A54" s="11"/>
      <c r="B54" s="52" t="s">
        <v>77</v>
      </c>
      <c r="C54" s="77" t="s">
        <v>51</v>
      </c>
      <c r="D54" s="78">
        <f>F54/$F$49*100</f>
        <v>90.06144305033162</v>
      </c>
      <c r="E54" s="79"/>
      <c r="F54" s="111">
        <v>1254700</v>
      </c>
      <c r="G54" s="111">
        <v>1254700</v>
      </c>
      <c r="H54" s="112">
        <f>G54/F54*100</f>
        <v>100</v>
      </c>
      <c r="I54" s="14"/>
      <c r="J54" s="15">
        <f>G54/$G$49*100</f>
        <v>90.06144305033162</v>
      </c>
    </row>
    <row r="55" spans="1:10" s="22" customFormat="1" ht="15" customHeight="1">
      <c r="A55" s="17">
        <v>854</v>
      </c>
      <c r="B55" s="45"/>
      <c r="C55" s="60" t="s">
        <v>35</v>
      </c>
      <c r="D55" s="75">
        <f>F55/$F$49*100</f>
        <v>9.852421832381062</v>
      </c>
      <c r="E55" s="86"/>
      <c r="F55" s="100">
        <f>SUM(F56,F57)</f>
        <v>137260</v>
      </c>
      <c r="G55" s="100">
        <f>SUM(G56,G57)</f>
        <v>137260</v>
      </c>
      <c r="H55" s="110">
        <f>G55/F55*100</f>
        <v>100</v>
      </c>
      <c r="I55" s="18"/>
      <c r="J55" s="15">
        <f>G55/$G$49*100</f>
        <v>9.852421832381062</v>
      </c>
    </row>
    <row r="56" spans="1:10" s="22" customFormat="1" ht="12.75" hidden="1">
      <c r="A56" s="16"/>
      <c r="B56" s="42">
        <v>85403</v>
      </c>
      <c r="C56" s="64"/>
      <c r="D56" s="68"/>
      <c r="E56" s="87"/>
      <c r="F56" s="104"/>
      <c r="G56" s="104"/>
      <c r="H56" s="105"/>
      <c r="I56" s="24"/>
      <c r="J56" s="23"/>
    </row>
    <row r="57" spans="1:10" ht="12.75">
      <c r="A57" s="11"/>
      <c r="B57" s="42">
        <v>85415</v>
      </c>
      <c r="C57" s="67" t="s">
        <v>39</v>
      </c>
      <c r="D57" s="68">
        <f>F57/$F$49*100</f>
        <v>9.852421832381062</v>
      </c>
      <c r="E57" s="69"/>
      <c r="F57" s="104">
        <v>137260</v>
      </c>
      <c r="G57" s="104">
        <v>137260</v>
      </c>
      <c r="H57" s="105">
        <f>G57/F57*100</f>
        <v>100</v>
      </c>
      <c r="I57" s="12"/>
      <c r="J57" s="23">
        <f>G57/$G$49*100</f>
        <v>9.852421832381062</v>
      </c>
    </row>
    <row r="58" spans="1:10" s="22" customFormat="1" ht="12.75" hidden="1">
      <c r="A58" s="17"/>
      <c r="B58" s="45"/>
      <c r="C58" s="60"/>
      <c r="D58" s="61"/>
      <c r="E58" s="63"/>
      <c r="F58" s="100"/>
      <c r="G58" s="100"/>
      <c r="H58" s="101"/>
      <c r="I58" s="35"/>
      <c r="J58" s="36"/>
    </row>
    <row r="59" spans="1:10" s="22" customFormat="1" ht="12.75" hidden="1">
      <c r="A59" s="16"/>
      <c r="B59" s="44"/>
      <c r="C59" s="64"/>
      <c r="D59" s="65"/>
      <c r="E59" s="87"/>
      <c r="F59" s="102"/>
      <c r="G59" s="102"/>
      <c r="H59" s="103"/>
      <c r="I59" s="24"/>
      <c r="J59" s="25"/>
    </row>
    <row r="60" spans="1:10" ht="12.75" hidden="1">
      <c r="A60" s="26"/>
      <c r="B60" s="46"/>
      <c r="C60" s="88"/>
      <c r="D60" s="68"/>
      <c r="E60" s="89"/>
      <c r="F60" s="117"/>
      <c r="G60" s="117"/>
      <c r="H60" s="118"/>
      <c r="I60" s="27"/>
      <c r="J60" s="28"/>
    </row>
    <row r="61" spans="1:10" ht="76.5">
      <c r="A61" s="8"/>
      <c r="B61" s="41"/>
      <c r="C61" s="123" t="s">
        <v>96</v>
      </c>
      <c r="D61" s="126"/>
      <c r="E61" s="127">
        <f>F61/$F$126*100</f>
        <v>0.05896707087119572</v>
      </c>
      <c r="F61" s="124">
        <f>SUM(F63)</f>
        <v>20000</v>
      </c>
      <c r="G61" s="124">
        <f>SUM(G63)</f>
        <v>20000</v>
      </c>
      <c r="H61" s="125">
        <f>G61/F61*100</f>
        <v>100</v>
      </c>
      <c r="I61" s="10">
        <f>G61/$G$126*100</f>
        <v>0.057059659268815274</v>
      </c>
      <c r="J61" s="34"/>
    </row>
    <row r="62" spans="1:10" ht="12.75">
      <c r="A62" s="11"/>
      <c r="B62" s="42"/>
      <c r="C62" s="64" t="s">
        <v>10</v>
      </c>
      <c r="D62" s="65"/>
      <c r="E62" s="66"/>
      <c r="F62" s="102"/>
      <c r="G62" s="102"/>
      <c r="H62" s="103"/>
      <c r="I62" s="12"/>
      <c r="J62" s="13"/>
    </row>
    <row r="63" spans="1:10" ht="25.5">
      <c r="A63" s="17">
        <v>754</v>
      </c>
      <c r="B63" s="45"/>
      <c r="C63" s="60" t="s">
        <v>62</v>
      </c>
      <c r="D63" s="75">
        <f>F63/$F$49*100</f>
        <v>1.4355852881219673</v>
      </c>
      <c r="E63" s="86"/>
      <c r="F63" s="100">
        <f>SUM(F64)</f>
        <v>20000</v>
      </c>
      <c r="G63" s="100">
        <f>SUM(G64)</f>
        <v>20000</v>
      </c>
      <c r="H63" s="101">
        <f>G63/F63*100</f>
        <v>100</v>
      </c>
      <c r="I63" s="18"/>
      <c r="J63" s="19"/>
    </row>
    <row r="64" spans="1:10" ht="25.5">
      <c r="A64" s="8"/>
      <c r="B64" s="41" t="s">
        <v>97</v>
      </c>
      <c r="C64" s="74" t="s">
        <v>105</v>
      </c>
      <c r="D64" s="75">
        <f>F64/$F$49*100</f>
        <v>1.4355852881219673</v>
      </c>
      <c r="E64" s="92"/>
      <c r="F64" s="109">
        <v>20000</v>
      </c>
      <c r="G64" s="109">
        <v>20000</v>
      </c>
      <c r="H64" s="110">
        <f>G64/F64*100</f>
        <v>100</v>
      </c>
      <c r="I64" s="14"/>
      <c r="J64" s="15">
        <f>G64/$G$49*100</f>
        <v>1.4355852881219673</v>
      </c>
    </row>
    <row r="65" spans="1:10" ht="76.5">
      <c r="A65" s="8"/>
      <c r="B65" s="41"/>
      <c r="C65" s="123" t="s">
        <v>95</v>
      </c>
      <c r="D65" s="126"/>
      <c r="E65" s="127">
        <f>F65/$F$126*100</f>
        <v>0.5601871732763594</v>
      </c>
      <c r="F65" s="124">
        <f>SUM(F67)</f>
        <v>190000</v>
      </c>
      <c r="G65" s="124">
        <f>SUM(G67)</f>
        <v>190000</v>
      </c>
      <c r="H65" s="125">
        <f>G65/F65*100</f>
        <v>100</v>
      </c>
      <c r="I65" s="10">
        <f>G65/$G$126*100</f>
        <v>0.5420667630537451</v>
      </c>
      <c r="J65" s="34"/>
    </row>
    <row r="66" spans="1:10" ht="12.75">
      <c r="A66" s="11"/>
      <c r="B66" s="42"/>
      <c r="C66" s="64" t="s">
        <v>10</v>
      </c>
      <c r="D66" s="65"/>
      <c r="E66" s="66"/>
      <c r="F66" s="102"/>
      <c r="G66" s="102"/>
      <c r="H66" s="103"/>
      <c r="I66" s="12"/>
      <c r="J66" s="13"/>
    </row>
    <row r="67" spans="1:10" ht="15" customHeight="1">
      <c r="A67" s="17">
        <v>600</v>
      </c>
      <c r="B67" s="45"/>
      <c r="C67" s="60" t="s">
        <v>15</v>
      </c>
      <c r="D67" s="75">
        <f>F67/$F$49*100</f>
        <v>13.638060237158689</v>
      </c>
      <c r="E67" s="86"/>
      <c r="F67" s="100">
        <f>SUM(F68)</f>
        <v>190000</v>
      </c>
      <c r="G67" s="100">
        <f>SUM(G68)</f>
        <v>190000</v>
      </c>
      <c r="H67" s="101">
        <f>G67/F67*100</f>
        <v>100</v>
      </c>
      <c r="I67" s="18"/>
      <c r="J67" s="19"/>
    </row>
    <row r="68" spans="1:10" ht="25.5" customHeight="1">
      <c r="A68" s="11"/>
      <c r="B68" s="42" t="s">
        <v>93</v>
      </c>
      <c r="C68" s="81" t="s">
        <v>16</v>
      </c>
      <c r="D68" s="82">
        <f>F68/$F$49*100</f>
        <v>13.638060237158689</v>
      </c>
      <c r="E68" s="83"/>
      <c r="F68" s="115">
        <v>190000</v>
      </c>
      <c r="G68" s="115">
        <v>190000</v>
      </c>
      <c r="H68" s="116">
        <f>G68/F68*100</f>
        <v>100</v>
      </c>
      <c r="I68" s="14"/>
      <c r="J68" s="15">
        <f>G68/$G$49*100</f>
        <v>13.638060237158689</v>
      </c>
    </row>
    <row r="69" spans="1:10" ht="51">
      <c r="A69" s="8"/>
      <c r="B69" s="41"/>
      <c r="C69" s="123" t="s">
        <v>92</v>
      </c>
      <c r="D69" s="126"/>
      <c r="E69" s="127">
        <f>F69/$F$126*100</f>
        <v>0.153862778024211</v>
      </c>
      <c r="F69" s="124">
        <f>SUM(F71)</f>
        <v>52186</v>
      </c>
      <c r="G69" s="124">
        <f>SUM(G71)</f>
        <v>0</v>
      </c>
      <c r="H69" s="125">
        <f>G69/F69*100</f>
        <v>0</v>
      </c>
      <c r="I69" s="10">
        <f>G69/$G$126*100</f>
        <v>0</v>
      </c>
      <c r="J69" s="34"/>
    </row>
    <row r="70" spans="1:10" ht="12.75">
      <c r="A70" s="11"/>
      <c r="B70" s="42"/>
      <c r="C70" s="64" t="s">
        <v>10</v>
      </c>
      <c r="D70" s="65"/>
      <c r="E70" s="66"/>
      <c r="F70" s="102"/>
      <c r="G70" s="102"/>
      <c r="H70" s="103"/>
      <c r="I70" s="12"/>
      <c r="J70" s="13"/>
    </row>
    <row r="71" spans="1:10" ht="15" customHeight="1">
      <c r="A71" s="17">
        <v>600</v>
      </c>
      <c r="B71" s="45"/>
      <c r="C71" s="60" t="s">
        <v>15</v>
      </c>
      <c r="D71" s="75">
        <f>F71/$F$49*100</f>
        <v>3.745872692296649</v>
      </c>
      <c r="E71" s="86"/>
      <c r="F71" s="100">
        <f>SUM(F72)</f>
        <v>52186</v>
      </c>
      <c r="G71" s="100">
        <f>SUM(G72)</f>
        <v>0</v>
      </c>
      <c r="H71" s="101">
        <f>G71/F71*100</f>
        <v>0</v>
      </c>
      <c r="I71" s="18"/>
      <c r="J71" s="19"/>
    </row>
    <row r="72" spans="1:10" ht="25.5" customHeight="1">
      <c r="A72" s="11"/>
      <c r="B72" s="42" t="s">
        <v>93</v>
      </c>
      <c r="C72" s="81" t="s">
        <v>16</v>
      </c>
      <c r="D72" s="82">
        <f>F72/$F$49*100</f>
        <v>3.745872692296649</v>
      </c>
      <c r="E72" s="83"/>
      <c r="F72" s="115">
        <v>52186</v>
      </c>
      <c r="G72" s="115"/>
      <c r="H72" s="116">
        <f>G72/F72*100</f>
        <v>0</v>
      </c>
      <c r="I72" s="14"/>
      <c r="J72" s="15">
        <f>G72/$G$49*100</f>
        <v>0</v>
      </c>
    </row>
    <row r="73" spans="1:10" ht="52.5" customHeight="1">
      <c r="A73" s="8"/>
      <c r="B73" s="41"/>
      <c r="C73" s="123" t="s">
        <v>108</v>
      </c>
      <c r="D73" s="126"/>
      <c r="E73" s="127">
        <f>F73/$F$126*100</f>
        <v>0.3949466989275512</v>
      </c>
      <c r="F73" s="124">
        <f>SUM(F75,F77)</f>
        <v>133955</v>
      </c>
      <c r="G73" s="124">
        <f>SUM(G75,G77)</f>
        <v>133955</v>
      </c>
      <c r="H73" s="125">
        <f>G73/F73*100</f>
        <v>100</v>
      </c>
      <c r="I73" s="10">
        <f>G73/$G$126*100</f>
        <v>0.3821713328677075</v>
      </c>
      <c r="J73" s="34"/>
    </row>
    <row r="74" spans="1:10" ht="12.75">
      <c r="A74" s="11"/>
      <c r="B74" s="42"/>
      <c r="C74" s="64" t="s">
        <v>10</v>
      </c>
      <c r="D74" s="65"/>
      <c r="E74" s="66"/>
      <c r="F74" s="102"/>
      <c r="G74" s="102"/>
      <c r="H74" s="103"/>
      <c r="I74" s="12"/>
      <c r="J74" s="13"/>
    </row>
    <row r="75" spans="1:10" ht="15" customHeight="1">
      <c r="A75" s="17">
        <v>803</v>
      </c>
      <c r="B75" s="45"/>
      <c r="C75" s="60" t="s">
        <v>100</v>
      </c>
      <c r="D75" s="75">
        <f>F75/$F$49*100</f>
        <v>1.2887966924114962</v>
      </c>
      <c r="E75" s="86"/>
      <c r="F75" s="100">
        <f>SUM(F76)</f>
        <v>17955</v>
      </c>
      <c r="G75" s="100">
        <f>SUM(G76)</f>
        <v>17955</v>
      </c>
      <c r="H75" s="101">
        <f>G75/F75*100</f>
        <v>100</v>
      </c>
      <c r="I75" s="18"/>
      <c r="J75" s="19"/>
    </row>
    <row r="76" spans="1:10" ht="25.5" customHeight="1">
      <c r="A76" s="11"/>
      <c r="B76" s="52" t="s">
        <v>101</v>
      </c>
      <c r="C76" s="77" t="s">
        <v>102</v>
      </c>
      <c r="D76" s="78">
        <f>F76/$F$49*100</f>
        <v>1.2887966924114962</v>
      </c>
      <c r="E76" s="79"/>
      <c r="F76" s="111">
        <v>17955</v>
      </c>
      <c r="G76" s="111">
        <v>17955</v>
      </c>
      <c r="H76" s="112">
        <f>G76/F76*100</f>
        <v>100</v>
      </c>
      <c r="I76" s="14"/>
      <c r="J76" s="15">
        <f>G76/$G$49*100</f>
        <v>1.2887966924114962</v>
      </c>
    </row>
    <row r="77" spans="1:10" ht="15" customHeight="1">
      <c r="A77" s="17">
        <v>854</v>
      </c>
      <c r="B77" s="45"/>
      <c r="C77" s="60" t="s">
        <v>35</v>
      </c>
      <c r="D77" s="75">
        <f>F77/$F$49*100</f>
        <v>8.32639467110741</v>
      </c>
      <c r="E77" s="86"/>
      <c r="F77" s="100">
        <f>SUM(F78)</f>
        <v>116000</v>
      </c>
      <c r="G77" s="100">
        <f>SUM(G78)</f>
        <v>116000</v>
      </c>
      <c r="H77" s="101">
        <f>G77/F77*100</f>
        <v>100</v>
      </c>
      <c r="I77" s="18"/>
      <c r="J77" s="19"/>
    </row>
    <row r="78" spans="1:10" ht="25.5" customHeight="1">
      <c r="A78" s="11"/>
      <c r="B78" s="42" t="s">
        <v>103</v>
      </c>
      <c r="C78" s="81" t="s">
        <v>39</v>
      </c>
      <c r="D78" s="82">
        <f>F78/$F$49*100</f>
        <v>8.32639467110741</v>
      </c>
      <c r="E78" s="83"/>
      <c r="F78" s="115">
        <v>116000</v>
      </c>
      <c r="G78" s="115">
        <v>116000</v>
      </c>
      <c r="H78" s="116">
        <f>G78/F78*100</f>
        <v>100</v>
      </c>
      <c r="I78" s="14"/>
      <c r="J78" s="15">
        <f>G78/$G$49*100</f>
        <v>8.32639467110741</v>
      </c>
    </row>
    <row r="79" spans="1:10" ht="76.5">
      <c r="A79" s="8"/>
      <c r="B79" s="41"/>
      <c r="C79" s="123" t="s">
        <v>98</v>
      </c>
      <c r="D79" s="126"/>
      <c r="E79" s="127">
        <f>F79/$F$126*100</f>
        <v>0.039313346149826185</v>
      </c>
      <c r="F79" s="124">
        <f>SUM(F81)</f>
        <v>13334</v>
      </c>
      <c r="G79" s="124">
        <f>SUM(G81)</f>
        <v>13334</v>
      </c>
      <c r="H79" s="125">
        <f>G79/F79*100</f>
        <v>100</v>
      </c>
      <c r="I79" s="10">
        <f>G79/$G$126*100</f>
        <v>0.038041674834519146</v>
      </c>
      <c r="J79" s="34"/>
    </row>
    <row r="80" spans="1:10" ht="12.75">
      <c r="A80" s="11"/>
      <c r="B80" s="42"/>
      <c r="C80" s="64" t="s">
        <v>10</v>
      </c>
      <c r="D80" s="65"/>
      <c r="E80" s="66"/>
      <c r="F80" s="102"/>
      <c r="G80" s="102"/>
      <c r="H80" s="103"/>
      <c r="I80" s="12"/>
      <c r="J80" s="13"/>
    </row>
    <row r="81" spans="1:10" ht="15" customHeight="1">
      <c r="A81" s="17">
        <v>852</v>
      </c>
      <c r="B81" s="45"/>
      <c r="C81" s="60" t="s">
        <v>71</v>
      </c>
      <c r="D81" s="75">
        <f>F81/$F$49*100</f>
        <v>0.9571047115909157</v>
      </c>
      <c r="E81" s="86"/>
      <c r="F81" s="100">
        <f>SUM(F82)</f>
        <v>13334</v>
      </c>
      <c r="G81" s="100">
        <f>SUM(G82)</f>
        <v>13334</v>
      </c>
      <c r="H81" s="101">
        <f>G81/F81*100</f>
        <v>100</v>
      </c>
      <c r="I81" s="18"/>
      <c r="J81" s="19"/>
    </row>
    <row r="82" spans="1:10" ht="25.5" customHeight="1">
      <c r="A82" s="11"/>
      <c r="B82" s="42" t="s">
        <v>99</v>
      </c>
      <c r="C82" s="81" t="s">
        <v>106</v>
      </c>
      <c r="D82" s="82">
        <f>F82/$F$49*100</f>
        <v>0.9571047115909157</v>
      </c>
      <c r="E82" s="83"/>
      <c r="F82" s="115">
        <v>13334</v>
      </c>
      <c r="G82" s="115">
        <v>13334</v>
      </c>
      <c r="H82" s="116">
        <f>G82/F82*100</f>
        <v>100</v>
      </c>
      <c r="I82" s="14"/>
      <c r="J82" s="15">
        <f>G82/$G$49*100</f>
        <v>0.9571047115909157</v>
      </c>
    </row>
    <row r="83" spans="1:10" ht="35.25" customHeight="1">
      <c r="A83" s="8"/>
      <c r="B83" s="41"/>
      <c r="C83" s="123" t="s">
        <v>53</v>
      </c>
      <c r="D83" s="126"/>
      <c r="E83" s="127">
        <f>F83/$F$126*100</f>
        <v>63.487401021928825</v>
      </c>
      <c r="F83" s="124">
        <f>SUM(F85)</f>
        <v>21533171</v>
      </c>
      <c r="G83" s="124">
        <f>SUM(G85)</f>
        <v>21533171</v>
      </c>
      <c r="H83" s="125">
        <f>G83/F83*100</f>
        <v>100</v>
      </c>
      <c r="I83" s="10">
        <f>G83/$G$126*100</f>
        <v>61.433770011856716</v>
      </c>
      <c r="J83" s="34"/>
    </row>
    <row r="84" spans="1:10" ht="12.75">
      <c r="A84" s="11"/>
      <c r="B84" s="42"/>
      <c r="C84" s="64" t="s">
        <v>10</v>
      </c>
      <c r="D84" s="65"/>
      <c r="E84" s="66"/>
      <c r="F84" s="102"/>
      <c r="G84" s="102"/>
      <c r="H84" s="103"/>
      <c r="I84" s="12"/>
      <c r="J84" s="13"/>
    </row>
    <row r="85" spans="1:10" ht="15" customHeight="1">
      <c r="A85" s="17">
        <v>758</v>
      </c>
      <c r="B85" s="45"/>
      <c r="C85" s="60" t="s">
        <v>26</v>
      </c>
      <c r="D85" s="61"/>
      <c r="E85" s="62"/>
      <c r="F85" s="100">
        <f>SUM(F86:F89)</f>
        <v>21533171</v>
      </c>
      <c r="G85" s="100">
        <f>SUM(G86:G89)</f>
        <v>21533171</v>
      </c>
      <c r="H85" s="101">
        <f aca="true" t="shared" si="2" ref="H85:H92">G85/F85*100</f>
        <v>100</v>
      </c>
      <c r="I85" s="12"/>
      <c r="J85" s="13"/>
    </row>
    <row r="86" spans="1:10" ht="38.25">
      <c r="A86" s="11"/>
      <c r="B86" s="41">
        <v>75801</v>
      </c>
      <c r="C86" s="74" t="s">
        <v>54</v>
      </c>
      <c r="D86" s="75">
        <f>F86/$F$83*100</f>
        <v>76.89250691410011</v>
      </c>
      <c r="E86" s="70"/>
      <c r="F86" s="109">
        <v>16557395</v>
      </c>
      <c r="G86" s="109">
        <v>16557395</v>
      </c>
      <c r="H86" s="110">
        <f t="shared" si="2"/>
        <v>100</v>
      </c>
      <c r="I86" s="14"/>
      <c r="J86" s="15">
        <f>G86/$G$83*100</f>
        <v>76.89250691410011</v>
      </c>
    </row>
    <row r="87" spans="1:10" ht="25.5">
      <c r="A87" s="11"/>
      <c r="B87" s="41" t="s">
        <v>78</v>
      </c>
      <c r="C87" s="74" t="s">
        <v>79</v>
      </c>
      <c r="D87" s="75">
        <f>F87/$F$83*100</f>
        <v>1.9892332624860498</v>
      </c>
      <c r="E87" s="70"/>
      <c r="F87" s="109">
        <v>428345</v>
      </c>
      <c r="G87" s="109">
        <v>428345</v>
      </c>
      <c r="H87" s="110">
        <f t="shared" si="2"/>
        <v>100</v>
      </c>
      <c r="I87" s="14"/>
      <c r="J87" s="15">
        <f>G87/$G$83*100</f>
        <v>1.9892332624860498</v>
      </c>
    </row>
    <row r="88" spans="1:10" ht="25.5">
      <c r="A88" s="11"/>
      <c r="B88" s="41" t="s">
        <v>80</v>
      </c>
      <c r="C88" s="74" t="s">
        <v>81</v>
      </c>
      <c r="D88" s="75"/>
      <c r="E88" s="70"/>
      <c r="F88" s="109">
        <v>2591692</v>
      </c>
      <c r="G88" s="109">
        <v>2591692</v>
      </c>
      <c r="H88" s="110">
        <f t="shared" si="2"/>
        <v>100</v>
      </c>
      <c r="I88" s="14"/>
      <c r="J88" s="15">
        <f>G88/$G$83*100</f>
        <v>12.03581209660203</v>
      </c>
    </row>
    <row r="89" spans="1:10" ht="25.5" customHeight="1">
      <c r="A89" s="49"/>
      <c r="B89" s="41" t="s">
        <v>82</v>
      </c>
      <c r="C89" s="74" t="s">
        <v>83</v>
      </c>
      <c r="D89" s="75">
        <f>F89/$F$83*100</f>
        <v>9.082447726811811</v>
      </c>
      <c r="E89" s="70"/>
      <c r="F89" s="109">
        <v>1955739</v>
      </c>
      <c r="G89" s="109">
        <v>1955739</v>
      </c>
      <c r="H89" s="110">
        <f t="shared" si="2"/>
        <v>100</v>
      </c>
      <c r="I89" s="20"/>
      <c r="J89" s="21">
        <f>G89/$G$83*100</f>
        <v>9.082447726811811</v>
      </c>
    </row>
    <row r="90" spans="1:10" s="55" customFormat="1" ht="36.75" customHeight="1">
      <c r="A90" s="8"/>
      <c r="B90" s="41"/>
      <c r="C90" s="128" t="s">
        <v>55</v>
      </c>
      <c r="D90" s="129"/>
      <c r="E90" s="130">
        <f>F90/$F$126*100</f>
        <v>20.56705388867931</v>
      </c>
      <c r="F90" s="131">
        <f>SUM(F92,F95,F97,F99,F101,F103,F105,F107,F109,F111,F115,F117,F121)</f>
        <v>6975776</v>
      </c>
      <c r="G90" s="131">
        <f>SUM(G92,G95,G97,G99,G101,G103,G105,G107,G109,G111,G115,G117,G121)</f>
        <v>8311463</v>
      </c>
      <c r="H90" s="132">
        <f t="shared" si="2"/>
        <v>119.1475041629777</v>
      </c>
      <c r="I90" s="53">
        <f>G90/$G$126*100</f>
        <v>23.71246234026826</v>
      </c>
      <c r="J90" s="54"/>
    </row>
    <row r="91" spans="1:10" ht="12.75">
      <c r="A91" s="11"/>
      <c r="B91" s="42"/>
      <c r="C91" s="64" t="s">
        <v>10</v>
      </c>
      <c r="D91" s="68"/>
      <c r="E91" s="66"/>
      <c r="F91" s="102"/>
      <c r="G91" s="102"/>
      <c r="H91" s="103"/>
      <c r="I91" s="12"/>
      <c r="J91" s="13"/>
    </row>
    <row r="92" spans="1:10" ht="13.5" customHeight="1">
      <c r="A92" s="51" t="s">
        <v>7</v>
      </c>
      <c r="B92" s="45"/>
      <c r="C92" s="60" t="s">
        <v>8</v>
      </c>
      <c r="D92" s="61"/>
      <c r="E92" s="62"/>
      <c r="F92" s="100">
        <f>SUM(F93:F93)</f>
        <v>300</v>
      </c>
      <c r="G92" s="100">
        <f>SUM(G93:G93)</f>
        <v>410</v>
      </c>
      <c r="H92" s="101">
        <f t="shared" si="2"/>
        <v>136.66666666666666</v>
      </c>
      <c r="I92" s="12"/>
      <c r="J92" s="13"/>
    </row>
    <row r="93" spans="1:10" ht="25.5" customHeight="1">
      <c r="A93" s="11"/>
      <c r="B93" s="42" t="s">
        <v>84</v>
      </c>
      <c r="C93" s="81" t="s">
        <v>85</v>
      </c>
      <c r="D93" s="82">
        <f>F93/$F$13*100</f>
        <v>0.008401431603945313</v>
      </c>
      <c r="E93" s="83"/>
      <c r="F93" s="115">
        <v>300</v>
      </c>
      <c r="G93" s="115">
        <v>410</v>
      </c>
      <c r="H93" s="105">
        <f aca="true" t="shared" si="3" ref="H93:H123">G93/F93*100</f>
        <v>136.66666666666666</v>
      </c>
      <c r="I93" s="14"/>
      <c r="J93" s="15">
        <f>G93/$G$13*100</f>
        <v>0.011966931573669013</v>
      </c>
    </row>
    <row r="94" spans="1:10" s="22" customFormat="1" ht="77.25" customHeight="1">
      <c r="A94" s="17"/>
      <c r="B94" s="45"/>
      <c r="C94" s="60" t="s">
        <v>61</v>
      </c>
      <c r="D94" s="61"/>
      <c r="E94" s="63">
        <f>F94/$F$126*100</f>
        <v>0.6711514072417755</v>
      </c>
      <c r="F94" s="100">
        <f>SUM(F95)</f>
        <v>227636</v>
      </c>
      <c r="G94" s="100">
        <f>SUM(G96)</f>
        <v>227636</v>
      </c>
      <c r="H94" s="101">
        <f t="shared" si="3"/>
        <v>100</v>
      </c>
      <c r="I94" s="35">
        <f>G94/$G$126*100</f>
        <v>0.6494416298658017</v>
      </c>
      <c r="J94" s="36"/>
    </row>
    <row r="95" spans="1:10" s="22" customFormat="1" ht="15" customHeight="1">
      <c r="A95" s="51" t="s">
        <v>11</v>
      </c>
      <c r="B95" s="45"/>
      <c r="C95" s="60" t="s">
        <v>12</v>
      </c>
      <c r="D95" s="61"/>
      <c r="E95" s="86"/>
      <c r="F95" s="100">
        <f>SUM(F96)</f>
        <v>227636</v>
      </c>
      <c r="G95" s="100">
        <f>SUM(G96)</f>
        <v>227636</v>
      </c>
      <c r="H95" s="101">
        <f t="shared" si="3"/>
        <v>100</v>
      </c>
      <c r="I95" s="24"/>
      <c r="J95" s="25"/>
    </row>
    <row r="96" spans="1:10" ht="25.5" customHeight="1">
      <c r="A96" s="49"/>
      <c r="B96" s="50" t="s">
        <v>13</v>
      </c>
      <c r="C96" s="71" t="s">
        <v>14</v>
      </c>
      <c r="D96" s="68">
        <f>F96/$F$49*100</f>
        <v>16.33954463234661</v>
      </c>
      <c r="E96" s="80"/>
      <c r="F96" s="107">
        <v>227636</v>
      </c>
      <c r="G96" s="107">
        <v>227636</v>
      </c>
      <c r="H96" s="108">
        <f t="shared" si="3"/>
        <v>100</v>
      </c>
      <c r="I96" s="27"/>
      <c r="J96" s="28"/>
    </row>
    <row r="97" spans="1:10" ht="52.5" customHeight="1">
      <c r="A97" s="38">
        <v>756</v>
      </c>
      <c r="B97" s="47"/>
      <c r="C97" s="90" t="s">
        <v>56</v>
      </c>
      <c r="D97" s="91"/>
      <c r="E97" s="80"/>
      <c r="F97" s="119">
        <f>SUM(F98)</f>
        <v>2757509</v>
      </c>
      <c r="G97" s="119">
        <f>SUM(G98)</f>
        <v>2748423</v>
      </c>
      <c r="H97" s="120">
        <f t="shared" si="3"/>
        <v>99.6704997155041</v>
      </c>
      <c r="I97" s="12"/>
      <c r="J97" s="13"/>
    </row>
    <row r="98" spans="1:10" ht="38.25">
      <c r="A98" s="8"/>
      <c r="B98" s="41">
        <v>75622</v>
      </c>
      <c r="C98" s="74" t="s">
        <v>57</v>
      </c>
      <c r="D98" s="75">
        <f>F98/$F$83*100</f>
        <v>12.805865889422416</v>
      </c>
      <c r="E98" s="92"/>
      <c r="F98" s="109">
        <f>2757509</f>
        <v>2757509</v>
      </c>
      <c r="G98" s="109">
        <f>2747756+667</f>
        <v>2748423</v>
      </c>
      <c r="H98" s="110">
        <f t="shared" si="3"/>
        <v>99.6704997155041</v>
      </c>
      <c r="I98" s="20"/>
      <c r="J98" s="21"/>
    </row>
    <row r="99" spans="1:10" ht="15" customHeight="1">
      <c r="A99" s="17">
        <v>600</v>
      </c>
      <c r="B99" s="45"/>
      <c r="C99" s="60" t="s">
        <v>15</v>
      </c>
      <c r="D99" s="61"/>
      <c r="E99" s="86"/>
      <c r="F99" s="100">
        <f>SUM(F100)</f>
        <v>40176</v>
      </c>
      <c r="G99" s="100">
        <f>SUM(G100)</f>
        <v>645785</v>
      </c>
      <c r="H99" s="101">
        <f>G99/F99*100</f>
        <v>1607.3899840700917</v>
      </c>
      <c r="I99" s="18"/>
      <c r="J99" s="19"/>
    </row>
    <row r="100" spans="1:10" ht="25.5" customHeight="1">
      <c r="A100" s="11"/>
      <c r="B100" s="57">
        <v>60014</v>
      </c>
      <c r="C100" s="77" t="s">
        <v>16</v>
      </c>
      <c r="D100" s="93"/>
      <c r="E100" s="94"/>
      <c r="F100" s="111">
        <v>40176</v>
      </c>
      <c r="G100" s="111">
        <v>645785</v>
      </c>
      <c r="H100" s="112">
        <f t="shared" si="3"/>
        <v>1607.3899840700917</v>
      </c>
      <c r="I100" s="30"/>
      <c r="J100" s="29"/>
    </row>
    <row r="101" spans="1:10" ht="15" customHeight="1">
      <c r="A101" s="17">
        <v>700</v>
      </c>
      <c r="B101" s="45"/>
      <c r="C101" s="60" t="s">
        <v>45</v>
      </c>
      <c r="D101" s="61"/>
      <c r="E101" s="70"/>
      <c r="F101" s="100">
        <f>SUM(F102)</f>
        <v>1538875</v>
      </c>
      <c r="G101" s="100">
        <f>SUM(G102)</f>
        <v>1426463</v>
      </c>
      <c r="H101" s="101">
        <f>G101/F101*100</f>
        <v>92.69518316952319</v>
      </c>
      <c r="I101" s="14"/>
      <c r="J101" s="15"/>
    </row>
    <row r="102" spans="1:10" ht="25.5">
      <c r="A102" s="8"/>
      <c r="B102" s="41">
        <v>70005</v>
      </c>
      <c r="C102" s="74" t="s">
        <v>17</v>
      </c>
      <c r="D102" s="95"/>
      <c r="E102" s="96"/>
      <c r="F102" s="109">
        <f>1457500+81375</f>
        <v>1538875</v>
      </c>
      <c r="G102" s="109">
        <v>1426463</v>
      </c>
      <c r="H102" s="110">
        <f t="shared" si="3"/>
        <v>92.69518316952319</v>
      </c>
      <c r="I102" s="30"/>
      <c r="J102" s="29"/>
    </row>
    <row r="103" spans="1:10" ht="15" customHeight="1">
      <c r="A103" s="17">
        <v>750</v>
      </c>
      <c r="B103" s="45"/>
      <c r="C103" s="60" t="s">
        <v>21</v>
      </c>
      <c r="D103" s="61"/>
      <c r="E103" s="86"/>
      <c r="F103" s="100">
        <f>SUM(F104)</f>
        <v>20862</v>
      </c>
      <c r="G103" s="100">
        <f>SUM(G104)</f>
        <v>26404</v>
      </c>
      <c r="H103" s="101">
        <f t="shared" si="3"/>
        <v>126.56504649602147</v>
      </c>
      <c r="I103" s="18"/>
      <c r="J103" s="19"/>
    </row>
    <row r="104" spans="1:10" ht="25.5" customHeight="1">
      <c r="A104" s="8"/>
      <c r="B104" s="41">
        <v>75020</v>
      </c>
      <c r="C104" s="74" t="s">
        <v>23</v>
      </c>
      <c r="D104" s="75"/>
      <c r="E104" s="70"/>
      <c r="F104" s="109">
        <v>20862</v>
      </c>
      <c r="G104" s="109">
        <v>26404</v>
      </c>
      <c r="H104" s="110">
        <f t="shared" si="3"/>
        <v>126.56504649602147</v>
      </c>
      <c r="I104" s="14"/>
      <c r="J104" s="15"/>
    </row>
    <row r="105" spans="1:10" ht="26.25" customHeight="1">
      <c r="A105" s="17">
        <v>754</v>
      </c>
      <c r="B105" s="58"/>
      <c r="C105" s="60" t="s">
        <v>62</v>
      </c>
      <c r="D105" s="61"/>
      <c r="E105" s="86"/>
      <c r="F105" s="100"/>
      <c r="G105" s="100">
        <f>SUM(G106)</f>
        <v>452</v>
      </c>
      <c r="H105" s="101"/>
      <c r="I105" s="18"/>
      <c r="J105" s="19"/>
    </row>
    <row r="106" spans="1:10" ht="25.5">
      <c r="A106" s="8"/>
      <c r="B106" s="56">
        <v>75411</v>
      </c>
      <c r="C106" s="74" t="s">
        <v>107</v>
      </c>
      <c r="D106" s="75"/>
      <c r="E106" s="70"/>
      <c r="F106" s="109"/>
      <c r="G106" s="109">
        <v>452</v>
      </c>
      <c r="H106" s="110"/>
      <c r="I106" s="20"/>
      <c r="J106" s="21"/>
    </row>
    <row r="107" spans="1:10" s="22" customFormat="1" ht="51">
      <c r="A107" s="17">
        <v>756</v>
      </c>
      <c r="B107" s="45"/>
      <c r="C107" s="60" t="s">
        <v>56</v>
      </c>
      <c r="D107" s="61"/>
      <c r="E107" s="86"/>
      <c r="F107" s="100">
        <f>SUM(F108)</f>
        <v>1758236</v>
      </c>
      <c r="G107" s="100">
        <f>SUM(G108)</f>
        <v>2551829</v>
      </c>
      <c r="H107" s="101">
        <f t="shared" si="3"/>
        <v>145.13574969458026</v>
      </c>
      <c r="I107" s="18"/>
      <c r="J107" s="19"/>
    </row>
    <row r="108" spans="1:10" ht="38.25">
      <c r="A108" s="8"/>
      <c r="B108" s="41">
        <v>75618</v>
      </c>
      <c r="C108" s="74" t="s">
        <v>63</v>
      </c>
      <c r="D108" s="75"/>
      <c r="E108" s="70"/>
      <c r="F108" s="109">
        <v>1758236</v>
      </c>
      <c r="G108" s="109">
        <v>2551829</v>
      </c>
      <c r="H108" s="110">
        <f t="shared" si="3"/>
        <v>145.13574969458026</v>
      </c>
      <c r="I108" s="14"/>
      <c r="J108" s="15"/>
    </row>
    <row r="109" spans="1:10" s="22" customFormat="1" ht="15" customHeight="1">
      <c r="A109" s="17">
        <v>758</v>
      </c>
      <c r="B109" s="45"/>
      <c r="C109" s="60" t="s">
        <v>64</v>
      </c>
      <c r="D109" s="61"/>
      <c r="E109" s="86"/>
      <c r="F109" s="100">
        <f>SUM(F110)</f>
        <v>90280</v>
      </c>
      <c r="G109" s="100">
        <f>SUM(G110)</f>
        <v>122099</v>
      </c>
      <c r="H109" s="101">
        <f t="shared" si="3"/>
        <v>135.24479397430218</v>
      </c>
      <c r="I109" s="18"/>
      <c r="J109" s="19"/>
    </row>
    <row r="110" spans="1:10" ht="25.5" customHeight="1">
      <c r="A110" s="11"/>
      <c r="B110" s="52">
        <v>75814</v>
      </c>
      <c r="C110" s="77" t="s">
        <v>65</v>
      </c>
      <c r="D110" s="78"/>
      <c r="E110" s="79"/>
      <c r="F110" s="111">
        <v>90280</v>
      </c>
      <c r="G110" s="111">
        <v>122099</v>
      </c>
      <c r="H110" s="112">
        <f t="shared" si="3"/>
        <v>135.24479397430218</v>
      </c>
      <c r="I110" s="14"/>
      <c r="J110" s="15"/>
    </row>
    <row r="111" spans="1:10" ht="15" customHeight="1">
      <c r="A111" s="17">
        <v>801</v>
      </c>
      <c r="B111" s="45"/>
      <c r="C111" s="60" t="s">
        <v>27</v>
      </c>
      <c r="D111" s="61"/>
      <c r="E111" s="70"/>
      <c r="F111" s="100">
        <f>SUM(F112:F114)</f>
        <v>282600</v>
      </c>
      <c r="G111" s="100">
        <f>SUM(G112:G114)</f>
        <v>285420</v>
      </c>
      <c r="H111" s="101">
        <f t="shared" si="3"/>
        <v>100.99787685774947</v>
      </c>
      <c r="I111" s="14"/>
      <c r="J111" s="15"/>
    </row>
    <row r="112" spans="1:10" ht="25.5" customHeight="1">
      <c r="A112" s="11"/>
      <c r="B112" s="41">
        <v>80120</v>
      </c>
      <c r="C112" s="74" t="s">
        <v>28</v>
      </c>
      <c r="D112" s="75"/>
      <c r="E112" s="70"/>
      <c r="F112" s="109">
        <v>10700</v>
      </c>
      <c r="G112" s="109">
        <v>10721</v>
      </c>
      <c r="H112" s="110">
        <f t="shared" si="3"/>
        <v>100.19626168224298</v>
      </c>
      <c r="I112" s="14"/>
      <c r="J112" s="15"/>
    </row>
    <row r="113" spans="1:10" ht="25.5" customHeight="1">
      <c r="A113" s="11"/>
      <c r="B113" s="41">
        <v>80130</v>
      </c>
      <c r="C113" s="74" t="s">
        <v>52</v>
      </c>
      <c r="D113" s="75"/>
      <c r="E113" s="70"/>
      <c r="F113" s="109">
        <v>236265</v>
      </c>
      <c r="G113" s="109">
        <v>239063</v>
      </c>
      <c r="H113" s="110">
        <f>G113/F113*100</f>
        <v>101.18426343300955</v>
      </c>
      <c r="I113" s="14"/>
      <c r="J113" s="15"/>
    </row>
    <row r="114" spans="1:10" ht="25.5" customHeight="1">
      <c r="A114" s="11"/>
      <c r="B114" s="52">
        <v>80197</v>
      </c>
      <c r="C114" s="77" t="s">
        <v>58</v>
      </c>
      <c r="D114" s="78"/>
      <c r="E114" s="79"/>
      <c r="F114" s="111">
        <v>35635</v>
      </c>
      <c r="G114" s="111">
        <v>35636</v>
      </c>
      <c r="H114" s="112">
        <f>G114/F114*100</f>
        <v>100.00280622983023</v>
      </c>
      <c r="I114" s="14"/>
      <c r="J114" s="15"/>
    </row>
    <row r="115" spans="1:10" s="22" customFormat="1" ht="15" customHeight="1">
      <c r="A115" s="17">
        <v>852</v>
      </c>
      <c r="B115" s="45"/>
      <c r="C115" s="60" t="s">
        <v>71</v>
      </c>
      <c r="D115" s="61"/>
      <c r="E115" s="86"/>
      <c r="F115" s="100">
        <f>SUM(F116)</f>
        <v>22700</v>
      </c>
      <c r="G115" s="100">
        <f>SUM(G116)</f>
        <v>22350</v>
      </c>
      <c r="H115" s="101">
        <f>G115/F115*100</f>
        <v>98.45814977973568</v>
      </c>
      <c r="I115" s="18"/>
      <c r="J115" s="19"/>
    </row>
    <row r="116" spans="1:10" ht="25.5" customHeight="1">
      <c r="A116" s="11"/>
      <c r="B116" s="42" t="s">
        <v>77</v>
      </c>
      <c r="C116" s="67" t="s">
        <v>51</v>
      </c>
      <c r="D116" s="68"/>
      <c r="E116" s="69"/>
      <c r="F116" s="104">
        <f>19384+3316</f>
        <v>22700</v>
      </c>
      <c r="G116" s="104">
        <f>18890+3460</f>
        <v>22350</v>
      </c>
      <c r="H116" s="105">
        <f>G116/F116*100</f>
        <v>98.45814977973568</v>
      </c>
      <c r="I116" s="14"/>
      <c r="J116" s="15"/>
    </row>
    <row r="117" spans="1:10" s="22" customFormat="1" ht="15" customHeight="1">
      <c r="A117" s="17">
        <v>853</v>
      </c>
      <c r="B117" s="45"/>
      <c r="C117" s="60" t="s">
        <v>31</v>
      </c>
      <c r="D117" s="61"/>
      <c r="E117" s="86"/>
      <c r="F117" s="100">
        <f>SUM(F118:F120)</f>
        <v>45140</v>
      </c>
      <c r="G117" s="100">
        <f>SUM(G118:G120)</f>
        <v>55161</v>
      </c>
      <c r="H117" s="101">
        <f t="shared" si="3"/>
        <v>122.19982277359327</v>
      </c>
      <c r="I117" s="18"/>
      <c r="J117" s="19"/>
    </row>
    <row r="118" spans="1:10" ht="25.5" customHeight="1">
      <c r="A118" s="11"/>
      <c r="B118" s="41">
        <v>85321</v>
      </c>
      <c r="C118" s="74" t="s">
        <v>33</v>
      </c>
      <c r="D118" s="75"/>
      <c r="E118" s="70"/>
      <c r="F118" s="109">
        <v>1400</v>
      </c>
      <c r="G118" s="109">
        <v>1400</v>
      </c>
      <c r="H118" s="110">
        <f t="shared" si="3"/>
        <v>100</v>
      </c>
      <c r="I118" s="14"/>
      <c r="J118" s="15"/>
    </row>
    <row r="119" spans="1:10" ht="25.5" customHeight="1">
      <c r="A119" s="11"/>
      <c r="B119" s="41" t="s">
        <v>67</v>
      </c>
      <c r="C119" s="74" t="s">
        <v>68</v>
      </c>
      <c r="D119" s="75"/>
      <c r="E119" s="70"/>
      <c r="F119" s="109">
        <v>26000</v>
      </c>
      <c r="G119" s="109">
        <v>39629</v>
      </c>
      <c r="H119" s="110">
        <f t="shared" si="3"/>
        <v>152.41923076923075</v>
      </c>
      <c r="I119" s="14"/>
      <c r="J119" s="15"/>
    </row>
    <row r="120" spans="1:10" ht="25.5" customHeight="1">
      <c r="A120" s="16"/>
      <c r="B120" s="52">
        <v>85333</v>
      </c>
      <c r="C120" s="77" t="s">
        <v>34</v>
      </c>
      <c r="D120" s="78"/>
      <c r="E120" s="79"/>
      <c r="F120" s="111">
        <v>17740</v>
      </c>
      <c r="G120" s="111">
        <v>14132</v>
      </c>
      <c r="H120" s="112">
        <f t="shared" si="3"/>
        <v>79.66178128523111</v>
      </c>
      <c r="I120" s="18"/>
      <c r="J120" s="15"/>
    </row>
    <row r="121" spans="1:10" s="22" customFormat="1" ht="15" customHeight="1">
      <c r="A121" s="17">
        <v>854</v>
      </c>
      <c r="B121" s="45"/>
      <c r="C121" s="60" t="s">
        <v>35</v>
      </c>
      <c r="D121" s="61"/>
      <c r="E121" s="86"/>
      <c r="F121" s="100">
        <f>SUM(F122:F125)</f>
        <v>191462</v>
      </c>
      <c r="G121" s="100">
        <f>SUM(G122:G125)</f>
        <v>199031</v>
      </c>
      <c r="H121" s="101">
        <f t="shared" si="3"/>
        <v>103.95326487762584</v>
      </c>
      <c r="I121" s="18"/>
      <c r="J121" s="19"/>
    </row>
    <row r="122" spans="1:10" ht="25.5">
      <c r="A122" s="59"/>
      <c r="B122" s="41">
        <v>85403</v>
      </c>
      <c r="C122" s="74" t="s">
        <v>36</v>
      </c>
      <c r="D122" s="75"/>
      <c r="E122" s="70"/>
      <c r="F122" s="109">
        <v>46813</v>
      </c>
      <c r="G122" s="109">
        <v>48438</v>
      </c>
      <c r="H122" s="110">
        <f t="shared" si="3"/>
        <v>103.47125798389337</v>
      </c>
      <c r="I122" s="39"/>
      <c r="J122" s="28"/>
    </row>
    <row r="123" spans="1:10" ht="38.25">
      <c r="A123" s="16"/>
      <c r="B123" s="41">
        <v>85406</v>
      </c>
      <c r="C123" s="74" t="s">
        <v>66</v>
      </c>
      <c r="D123" s="75"/>
      <c r="E123" s="70"/>
      <c r="F123" s="109">
        <v>30</v>
      </c>
      <c r="G123" s="109">
        <v>84</v>
      </c>
      <c r="H123" s="110">
        <f t="shared" si="3"/>
        <v>280</v>
      </c>
      <c r="I123" s="37"/>
      <c r="J123" s="23"/>
    </row>
    <row r="124" spans="1:10" ht="25.5">
      <c r="A124" s="16"/>
      <c r="B124" s="41">
        <v>85407</v>
      </c>
      <c r="C124" s="74" t="s">
        <v>37</v>
      </c>
      <c r="D124" s="75"/>
      <c r="E124" s="70"/>
      <c r="F124" s="109">
        <v>3500</v>
      </c>
      <c r="G124" s="109">
        <v>3225</v>
      </c>
      <c r="H124" s="110">
        <f>G124/F124*100</f>
        <v>92.14285714285714</v>
      </c>
      <c r="I124" s="18"/>
      <c r="J124" s="15"/>
    </row>
    <row r="125" spans="1:10" ht="25.5" customHeight="1">
      <c r="A125" s="16"/>
      <c r="B125" s="41">
        <v>85410</v>
      </c>
      <c r="C125" s="74" t="s">
        <v>38</v>
      </c>
      <c r="D125" s="75"/>
      <c r="E125" s="70"/>
      <c r="F125" s="109">
        <v>141119</v>
      </c>
      <c r="G125" s="109">
        <v>147284</v>
      </c>
      <c r="H125" s="110">
        <f>G125/F125*100</f>
        <v>104.36865340599068</v>
      </c>
      <c r="I125" s="31"/>
      <c r="J125" s="21"/>
    </row>
    <row r="126" spans="1:10" ht="30.75" customHeight="1">
      <c r="A126" s="17"/>
      <c r="B126" s="45"/>
      <c r="C126" s="60" t="s">
        <v>59</v>
      </c>
      <c r="D126" s="97" t="s">
        <v>60</v>
      </c>
      <c r="E126" s="76">
        <f>SUM(E13:E125)</f>
        <v>100.67115140724178</v>
      </c>
      <c r="F126" s="100">
        <f>SUM(F13,F38,F42,F49,F61,F65,F69,F73,F79,F83,F90)</f>
        <v>33917235</v>
      </c>
      <c r="G126" s="100">
        <f>SUM(G13,G38,G42,G49,G61,G65,G69,G73,G79,G83,G90)</f>
        <v>35051033</v>
      </c>
      <c r="H126" s="106">
        <f>G126/F126*100</f>
        <v>103.342837350981</v>
      </c>
      <c r="I126" s="10">
        <f>SUM(I13:I125)</f>
        <v>100.6494416298658</v>
      </c>
      <c r="J126" s="32" t="s">
        <v>60</v>
      </c>
    </row>
    <row r="127" spans="6:8" ht="12.75">
      <c r="F127" s="121"/>
      <c r="G127" s="121"/>
      <c r="H127" s="122"/>
    </row>
    <row r="128" spans="6:7" ht="12.75">
      <c r="F128" s="33"/>
      <c r="G128" s="33"/>
    </row>
    <row r="129" spans="6:7" ht="12.75">
      <c r="F129" s="33"/>
      <c r="G129" s="33"/>
    </row>
  </sheetData>
  <mergeCells count="8">
    <mergeCell ref="A8:J8"/>
    <mergeCell ref="A9:J9"/>
    <mergeCell ref="D12:E12"/>
    <mergeCell ref="I12:J12"/>
    <mergeCell ref="F3:H3"/>
    <mergeCell ref="F2:H2"/>
    <mergeCell ref="F1:H1"/>
    <mergeCell ref="A7:J7"/>
  </mergeCells>
  <printOptions horizontalCentered="1"/>
  <pageMargins left="0.5905511811023623" right="0.1968503937007874" top="0.5905511811023623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2005-03-16T12:16:35Z</cp:lastPrinted>
  <dcterms:created xsi:type="dcterms:W3CDTF">2002-07-17T11:54:10Z</dcterms:created>
  <dcterms:modified xsi:type="dcterms:W3CDTF">2005-03-16T13:33:53Z</dcterms:modified>
  <cp:category/>
  <cp:version/>
  <cp:contentType/>
  <cp:contentStatus/>
</cp:coreProperties>
</file>