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firstSheet="1" activeTab="1"/>
  </bookViews>
  <sheets>
    <sheet name="dochody" sheetId="1" r:id="rId1"/>
    <sheet name="prognoza (2)" sheetId="2" r:id="rId2"/>
  </sheets>
  <definedNames>
    <definedName name="_xlnm.Print_Titles" localSheetId="0">'dochody'!$10:$10</definedName>
  </definedNames>
  <calcPr fullCalcOnLoad="1"/>
</workbook>
</file>

<file path=xl/sharedStrings.xml><?xml version="1.0" encoding="utf-8"?>
<sst xmlns="http://schemas.openxmlformats.org/spreadsheetml/2006/main" count="202" uniqueCount="134">
  <si>
    <t>Nazwa</t>
  </si>
  <si>
    <t>Rady Powiatu Złotowskiego</t>
  </si>
  <si>
    <t>DOCHODY - zestawienie według działów, rozdziałów i paragrafów</t>
  </si>
  <si>
    <t>Dział</t>
  </si>
  <si>
    <t>Rozdział</t>
  </si>
  <si>
    <t>§</t>
  </si>
  <si>
    <t>Kwota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</si>
  <si>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</si>
  <si>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</si>
  <si>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</si>
  <si>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</si>
  <si>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</si>
  <si>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</si>
  <si>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</si>
  <si>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</si>
  <si>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</si>
  <si>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</si>
  <si>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</si>
  <si>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</si>
  <si>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</si>
  <si>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</si>
  <si>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</si>
  <si>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</si>
  <si>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</si>
  <si>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</si>
  <si>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</si>
  <si>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</si>
  <si>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Wpływy z opłaty komunikacyjnej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</si>
  <si>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</si>
  <si>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</si>
  <si>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</si>
  <si>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</si>
  <si>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</si>
  <si>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</si>
  <si>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</si>
  <si>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</si>
  <si>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</si>
  <si>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</si>
  <si>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</si>
  <si>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</si>
  <si>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</si>
  <si>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Część wyrównawcza subwencji ogólnej dla powiatów</t>
  </si>
  <si>
    <t>Różne rozliczenia finansowe</t>
  </si>
  <si>
    <t>Oświata i wychowanie</t>
  </si>
  <si>
    <t>Licea ogólnokształcące</t>
  </si>
  <si>
    <t>083</t>
  </si>
  <si>
    <t>Wpływy z usług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</si>
  <si>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</si>
  <si>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</si>
  <si>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</si>
  <si>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Placówki opiekuńczo-wychowawcze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</si>
  <si>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</si>
  <si>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</si>
  <si>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</si>
  <si>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</si>
  <si>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</si>
  <si>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</si>
  <si>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Pozostała działalność</t>
  </si>
  <si>
    <t>Szkoły zawodowe</t>
  </si>
  <si>
    <t>Wpływy z opłat za zarząd, użytkowanie i użytkowanie wieczyste nieruchomości</t>
  </si>
  <si>
    <t>Lp.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</si>
  <si>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</si>
  <si>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</si>
  <si>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</si>
  <si>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</si>
  <si>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razem</t>
  </si>
  <si>
    <t>Stan zadłużenia powiatu złotowskiego</t>
  </si>
  <si>
    <t>Wyszczególnienie</t>
  </si>
  <si>
    <t>I.</t>
  </si>
  <si>
    <t>Stan zadłużenia</t>
  </si>
  <si>
    <t>Obligacje</t>
  </si>
  <si>
    <t>Prognozowane dochody budżetu powiatu</t>
  </si>
  <si>
    <t>% udział zadłużenia w dochodach</t>
  </si>
  <si>
    <t>II.</t>
  </si>
  <si>
    <t>Spłata zadłużenia</t>
  </si>
  <si>
    <t>odsetki, prowizje</t>
  </si>
  <si>
    <t>Razem spłata</t>
  </si>
  <si>
    <t>% udział spłaty w dochodach</t>
  </si>
  <si>
    <t>subwencje</t>
  </si>
  <si>
    <t>podatek</t>
  </si>
  <si>
    <t>razem dotacje</t>
  </si>
  <si>
    <t>Prace geodezyjno - urządzeniowe na potrzeby rolnictwa</t>
  </si>
  <si>
    <t>01017</t>
  </si>
  <si>
    <t>Ochrona roślin</t>
  </si>
  <si>
    <t>Pozostałe zadania w zakresie polityki społecznej</t>
  </si>
  <si>
    <t>Pomoc społeczna</t>
  </si>
  <si>
    <t>0750</t>
  </si>
  <si>
    <t>0690</t>
  </si>
  <si>
    <t>0830</t>
  </si>
  <si>
    <t>0970</t>
  </si>
  <si>
    <t>0920</t>
  </si>
  <si>
    <t>0840</t>
  </si>
  <si>
    <t>Wpływy z innych opłat stanowiacych dochody jednostek samorzadu terytorialnego na podstawie ustaw</t>
  </si>
  <si>
    <t>0470</t>
  </si>
  <si>
    <t>dochody jednostek</t>
  </si>
  <si>
    <t>Subwencja ogólne z budżetu państwa</t>
  </si>
  <si>
    <t>Część równoważąca subwencji ogólnej</t>
  </si>
  <si>
    <t>0420</t>
  </si>
  <si>
    <t>0010</t>
  </si>
  <si>
    <t>OGÓŁEM</t>
  </si>
  <si>
    <t>Podatek dochodowy od osób prawnych</t>
  </si>
  <si>
    <t>0770</t>
  </si>
  <si>
    <t>Obrona cywilna</t>
  </si>
  <si>
    <t>0020</t>
  </si>
  <si>
    <t>Świadczenia rodzinne oraz skladki na ubezpieczenia emerytalne i rentowe z ubezpieczenia spolecznego</t>
  </si>
  <si>
    <t>Dochody jednostek samorzadu terytorialnego związane z realizacja zadań z zakresu administracji rządowej oraz innych zadań zleconych ustawami</t>
  </si>
  <si>
    <t>Wpłaty z tytulu odplatnego nabycia prawa wlasności nieruchomości</t>
  </si>
  <si>
    <t>wlasne</t>
  </si>
  <si>
    <t>podatek od osob prawnych</t>
  </si>
  <si>
    <t>podatek od osób fizycznych</t>
  </si>
  <si>
    <t>Dotacja celowe otrzymane z powiatu na zadania bieżące realizowane na podstawie porozumień (umów) między jednostkami samorządu terytorialnego</t>
  </si>
  <si>
    <t>Dotacje porozumienia</t>
  </si>
  <si>
    <t>Dotacja celowe otrzymane z gminy na inwestycje i zakupy inwestycyjne realizowane na podstawie porozumień (umów) między jednostkami samorządu terytorialnego</t>
  </si>
  <si>
    <t>Dochody od osób prawnych, od osób fizycznych i od innych jednostek nie posiadających osobowości prawnej oraz wydatki związane z  ich poborem</t>
  </si>
  <si>
    <t>Zespoły do spraw orzekania o  niepełnosprawności</t>
  </si>
  <si>
    <t>Poradnie psychologiczno-pedagogiczne w tym poradnie specjalistyczne</t>
  </si>
  <si>
    <t xml:space="preserve">Załącznik Nr 1 do </t>
  </si>
  <si>
    <t>Uchwały Nr XXV/117/2004</t>
  </si>
  <si>
    <t>z dnia 22 grudnia 2004 roku</t>
  </si>
  <si>
    <t>Zarządu Powiatu  Złotowskiego</t>
  </si>
  <si>
    <t>Kredyt długoterminowy</t>
  </si>
  <si>
    <t>Wykup obligacji</t>
  </si>
  <si>
    <t>Poręczenia, gwarancje i odsetki</t>
  </si>
  <si>
    <t>z tytułu zaciągniętych pożyczek na dzień 31.12.2005 r. i lata następne</t>
  </si>
  <si>
    <t xml:space="preserve">oraz prognoza kształtowania długu w latach 2006 - 2009 </t>
  </si>
  <si>
    <t>Prognozowane wydatki budżetu powiatu</t>
  </si>
  <si>
    <t>w tym:</t>
  </si>
  <si>
    <t>wydatki bieżące</t>
  </si>
  <si>
    <t>wydatki majatkowe</t>
  </si>
  <si>
    <t>Pożyczka długoterminowa</t>
  </si>
  <si>
    <t>Załącznik  nr 1</t>
  </si>
  <si>
    <t>Kredyt,pożyczki- raty kapitałowe</t>
  </si>
  <si>
    <t>z  dnia 4 października 2006 roku</t>
  </si>
  <si>
    <t>do uchwały  Nr 190/408/2006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</si>
</sst>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1" fillId="0" borderId="2" xfId="0" applyFont="1" applyBorder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1" fillId="0" borderId="5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4" xfId="0" applyFill="1" applyBorder="1" applyAlignment="1">
      <alignment horizontal="center" vertical="top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/>
    </xf>
    <xf numFmtId="0" fontId="0" fillId="0" borderId="4" xfId="0" applyBorder="1" applyAlignment="1" quotePrefix="1">
      <alignment horizontal="center" vertical="top"/>
    </xf>
    <xf numFmtId="3" fontId="0" fillId="4" borderId="0" xfId="0" applyNumberFormat="1" applyFill="1" applyAlignment="1">
      <alignment/>
    </xf>
    <xf numFmtId="0" fontId="0" fillId="0" borderId="1" xfId="0" applyBorder="1" applyAlignment="1" quotePrefix="1">
      <alignment horizontal="center" vertical="top"/>
    </xf>
    <xf numFmtId="0" fontId="0" fillId="0" borderId="6" xfId="0" applyBorder="1" applyAlignment="1">
      <alignment/>
    </xf>
    <xf numFmtId="3" fontId="0" fillId="2" borderId="7" xfId="0" applyNumberFormat="1" applyFill="1" applyBorder="1" applyAlignment="1">
      <alignment/>
    </xf>
    <xf numFmtId="0" fontId="0" fillId="0" borderId="8" xfId="0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 quotePrefix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wrapText="1"/>
    </xf>
    <xf numFmtId="0" fontId="0" fillId="0" borderId="3" xfId="0" applyBorder="1" applyAlignment="1" quotePrefix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 quotePrefix="1">
      <alignment horizontal="center" vertical="top"/>
    </xf>
    <xf numFmtId="0" fontId="0" fillId="0" borderId="8" xfId="0" applyBorder="1" applyAlignment="1" quotePrefix="1">
      <alignment horizontal="center" vertical="top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2" xfId="0" applyFill="1" applyBorder="1" applyAlignment="1">
      <alignment horizontal="center" wrapText="1"/>
    </xf>
    <xf numFmtId="0" fontId="0" fillId="0" borderId="9" xfId="0" applyBorder="1" applyAlignment="1">
      <alignment horizontal="center" vertical="top"/>
    </xf>
    <xf numFmtId="49" fontId="1" fillId="0" borderId="0" xfId="0" applyNumberFormat="1" applyFont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1" fillId="0" borderId="10" xfId="0" applyFont="1" applyBorder="1" applyAlignment="1">
      <alignment wrapText="1"/>
    </xf>
    <xf numFmtId="169" fontId="1" fillId="0" borderId="10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169" fontId="1" fillId="0" borderId="4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workbookViewId="0" topLeftCell="A107">
      <selection activeCell="A1" sqref="A1:F119"/>
    </sheetView>
  </sheetViews>
  <sheetFormatPr defaultColWidth="9.00390625" defaultRowHeight="12.75" outlineLevelRow="1"/>
  <cols>
    <col min="1" max="1" width="7.375" style="6" customWidth="1"/>
    <col min="2" max="2" width="9.125" style="7" customWidth="1"/>
    <col min="3" max="3" width="6.75390625" style="7" customWidth="1"/>
    <col min="4" max="4" width="39.25390625" style="9" customWidth="1"/>
    <col min="5" max="5" width="13.00390625" style="3" customWidth="1"/>
    <col min="7" max="7" width="10.125" style="0" bestFit="1" customWidth="1"/>
    <col min="11" max="11" width="10.125" style="0" bestFit="1" customWidth="1"/>
    <col min="12" max="12" width="13.375" style="0" customWidth="1"/>
    <col min="13" max="13" width="12.75390625" style="0" customWidth="1"/>
    <col min="14" max="14" width="13.875" style="0" customWidth="1"/>
    <col min="15" max="15" width="10.125" style="0" customWidth="1"/>
    <col min="16" max="16" width="11.875" style="0" customWidth="1"/>
    <col min="18" max="18" width="13.125" style="0" customWidth="1"/>
  </cols>
  <sheetData>
    <row r="1" spans="4:6" ht="12.75">
      <c r="D1" s="8"/>
      <c r="E1" s="101" t="s">
        <v>116</v>
      </c>
      <c r="F1" s="101"/>
    </row>
    <row r="2" spans="4:6" ht="12.75">
      <c r="D2" s="8"/>
      <c r="E2" s="101" t="s">
        <v>117</v>
      </c>
      <c r="F2" s="101"/>
    </row>
    <row r="3" spans="4:6" ht="12.75">
      <c r="D3" s="8"/>
      <c r="E3" s="101" t="s">
        <v>1</v>
      </c>
      <c r="F3" s="101"/>
    </row>
    <row r="4" spans="5:6" ht="12.75">
      <c r="E4" s="102" t="s">
        <v>118</v>
      </c>
      <c r="F4" s="102"/>
    </row>
    <row r="5" spans="5:6" ht="12.75">
      <c r="E5" s="10"/>
      <c r="F5" s="10"/>
    </row>
    <row r="7" spans="1:5" ht="15.75">
      <c r="A7" s="99" t="s">
        <v>2</v>
      </c>
      <c r="B7" s="99"/>
      <c r="C7" s="99"/>
      <c r="D7" s="99"/>
      <c r="E7" s="99"/>
    </row>
    <row r="8" spans="1:5" ht="15.75">
      <c r="A8" s="71"/>
      <c r="B8" s="71"/>
      <c r="C8" s="71"/>
      <c r="D8" s="71"/>
      <c r="E8" s="71"/>
    </row>
    <row r="9" spans="1:4" ht="12.75" customHeight="1">
      <c r="A9" s="43"/>
      <c r="C9" s="100"/>
      <c r="D9" s="100"/>
    </row>
    <row r="10" spans="1:6" ht="12.75">
      <c r="A10" s="11" t="s">
        <v>3</v>
      </c>
      <c r="B10" s="11" t="s">
        <v>4</v>
      </c>
      <c r="C10" s="11" t="s">
        <v>5</v>
      </c>
      <c r="D10" s="12" t="s">
        <v>0</v>
      </c>
      <c r="E10" s="13" t="s">
        <v>6</v>
      </c>
      <c r="F10" s="9"/>
    </row>
    <row r="11" spans="1:5" ht="12.75">
      <c r="A11" s="30" t="s">
        <v>7</v>
      </c>
      <c r="B11" s="21"/>
      <c r="C11" s="21"/>
      <c r="D11" s="22" t="s">
        <v>8</v>
      </c>
      <c r="E11" s="2">
        <f>E12+E14</f>
        <v>72600</v>
      </c>
    </row>
    <row r="12" spans="1:5" ht="25.5">
      <c r="A12" s="14"/>
      <c r="B12" s="56" t="s">
        <v>9</v>
      </c>
      <c r="C12" s="29"/>
      <c r="D12" s="33" t="s">
        <v>81</v>
      </c>
      <c r="E12" s="1">
        <f>SUM(E13)</f>
        <v>67100</v>
      </c>
    </row>
    <row r="13" spans="1:5" ht="51">
      <c r="A13" s="14"/>
      <c r="B13" s="29"/>
      <c r="C13" s="29">
        <v>2110</v>
      </c>
      <c r="D13" s="33" t="s">
        <v>62</v>
      </c>
      <c r="E13" s="1">
        <v>67100</v>
      </c>
    </row>
    <row r="14" spans="1:5" ht="12.75">
      <c r="A14" s="14"/>
      <c r="B14" s="56" t="s">
        <v>82</v>
      </c>
      <c r="C14" s="29"/>
      <c r="D14" s="33" t="s">
        <v>83</v>
      </c>
      <c r="E14" s="1">
        <f>SUM(E15:E15)</f>
        <v>5500</v>
      </c>
    </row>
    <row r="15" spans="1:5" ht="51">
      <c r="A15" s="14"/>
      <c r="B15" s="29"/>
      <c r="C15" s="29">
        <v>2120</v>
      </c>
      <c r="D15" s="33" t="s">
        <v>25</v>
      </c>
      <c r="E15" s="1">
        <v>5500</v>
      </c>
    </row>
    <row r="16" spans="1:5" ht="12.75" hidden="1">
      <c r="A16" s="30" t="s">
        <v>10</v>
      </c>
      <c r="B16" s="21"/>
      <c r="C16" s="21"/>
      <c r="D16" s="22" t="s">
        <v>11</v>
      </c>
      <c r="E16" s="2">
        <f>E17</f>
        <v>0</v>
      </c>
    </row>
    <row r="17" spans="1:5" ht="12.75" hidden="1">
      <c r="A17" s="14"/>
      <c r="B17" s="56" t="s">
        <v>12</v>
      </c>
      <c r="C17" s="29"/>
      <c r="D17" s="33" t="s">
        <v>13</v>
      </c>
      <c r="E17" s="1">
        <f>E18</f>
        <v>0</v>
      </c>
    </row>
    <row r="18" spans="1:5" ht="51" hidden="1">
      <c r="A18" s="14"/>
      <c r="B18" s="29"/>
      <c r="C18" s="29">
        <v>2110</v>
      </c>
      <c r="D18" s="33" t="s">
        <v>62</v>
      </c>
      <c r="E18" s="1"/>
    </row>
    <row r="19" spans="1:5" ht="21" customHeight="1">
      <c r="A19" s="11">
        <v>600</v>
      </c>
      <c r="B19" s="21"/>
      <c r="C19" s="21"/>
      <c r="D19" s="22" t="s">
        <v>14</v>
      </c>
      <c r="E19" s="2">
        <f>SUM(E20)</f>
        <v>1000</v>
      </c>
    </row>
    <row r="20" spans="1:5" ht="12.75">
      <c r="A20" s="14"/>
      <c r="B20" s="29">
        <v>60014</v>
      </c>
      <c r="C20" s="29"/>
      <c r="D20" s="33" t="s">
        <v>15</v>
      </c>
      <c r="E20" s="1">
        <f>SUM(E21:E22)</f>
        <v>1000</v>
      </c>
    </row>
    <row r="21" spans="1:5" ht="63.75" hidden="1">
      <c r="A21" s="14"/>
      <c r="B21" s="29"/>
      <c r="C21" s="29">
        <v>6610</v>
      </c>
      <c r="D21" s="33" t="s">
        <v>112</v>
      </c>
      <c r="E21" s="1"/>
    </row>
    <row r="22" spans="1:5" ht="25.5">
      <c r="A22" s="14"/>
      <c r="B22" s="29"/>
      <c r="C22" s="56" t="s">
        <v>91</v>
      </c>
      <c r="D22" s="33" t="s">
        <v>16</v>
      </c>
      <c r="E22" s="1">
        <v>1000</v>
      </c>
    </row>
    <row r="23" spans="1:5" ht="12.75">
      <c r="A23" s="11">
        <v>700</v>
      </c>
      <c r="B23" s="21"/>
      <c r="C23" s="21"/>
      <c r="D23" s="22" t="s">
        <v>17</v>
      </c>
      <c r="E23" s="2">
        <f>E24</f>
        <v>586900</v>
      </c>
    </row>
    <row r="24" spans="1:5" ht="12.75">
      <c r="A24" s="14"/>
      <c r="B24" s="29">
        <v>70005</v>
      </c>
      <c r="C24" s="29"/>
      <c r="D24" s="33" t="s">
        <v>18</v>
      </c>
      <c r="E24" s="1">
        <f>E26+E25</f>
        <v>586900</v>
      </c>
    </row>
    <row r="25" spans="1:5" ht="25.5">
      <c r="A25" s="14"/>
      <c r="B25" s="16"/>
      <c r="C25" s="56" t="s">
        <v>101</v>
      </c>
      <c r="D25" s="33" t="s">
        <v>106</v>
      </c>
      <c r="E25" s="1">
        <v>581900</v>
      </c>
    </row>
    <row r="26" spans="1:5" ht="51">
      <c r="A26" s="14"/>
      <c r="B26" s="16"/>
      <c r="C26" s="29">
        <v>2110</v>
      </c>
      <c r="D26" s="33" t="s">
        <v>62</v>
      </c>
      <c r="E26" s="1">
        <v>5000</v>
      </c>
    </row>
    <row r="27" spans="1:5" ht="12.75">
      <c r="A27" s="11">
        <v>710</v>
      </c>
      <c r="B27" s="21"/>
      <c r="C27" s="21"/>
      <c r="D27" s="22" t="s">
        <v>19</v>
      </c>
      <c r="E27" s="2">
        <f>E28+E30+E32</f>
        <v>265000</v>
      </c>
    </row>
    <row r="28" spans="1:5" ht="25.5">
      <c r="A28" s="14"/>
      <c r="B28" s="29">
        <v>71013</v>
      </c>
      <c r="C28" s="29"/>
      <c r="D28" s="33" t="s">
        <v>20</v>
      </c>
      <c r="E28" s="1">
        <f>E29</f>
        <v>103000</v>
      </c>
    </row>
    <row r="29" spans="1:5" ht="51">
      <c r="A29" s="14"/>
      <c r="B29" s="29"/>
      <c r="C29" s="29">
        <v>2110</v>
      </c>
      <c r="D29" s="33" t="s">
        <v>62</v>
      </c>
      <c r="E29" s="1">
        <v>103000</v>
      </c>
    </row>
    <row r="30" spans="1:5" ht="12.75">
      <c r="A30" s="14"/>
      <c r="B30" s="29">
        <v>71014</v>
      </c>
      <c r="C30" s="29"/>
      <c r="D30" s="33" t="s">
        <v>21</v>
      </c>
      <c r="E30" s="1">
        <f>E31</f>
        <v>2000</v>
      </c>
    </row>
    <row r="31" spans="1:5" ht="51">
      <c r="A31" s="14"/>
      <c r="B31" s="29"/>
      <c r="C31" s="29">
        <v>2110</v>
      </c>
      <c r="D31" s="33" t="s">
        <v>62</v>
      </c>
      <c r="E31" s="1">
        <v>2000</v>
      </c>
    </row>
    <row r="32" spans="1:5" ht="12.75">
      <c r="A32" s="14"/>
      <c r="B32" s="29">
        <v>71015</v>
      </c>
      <c r="C32" s="29"/>
      <c r="D32" s="33" t="s">
        <v>22</v>
      </c>
      <c r="E32" s="1">
        <f>SUM(E33:E34)</f>
        <v>160000</v>
      </c>
    </row>
    <row r="33" spans="1:5" ht="51">
      <c r="A33" s="14"/>
      <c r="B33" s="16"/>
      <c r="C33" s="29">
        <v>2110</v>
      </c>
      <c r="D33" s="33" t="s">
        <v>62</v>
      </c>
      <c r="E33" s="1">
        <v>160000</v>
      </c>
    </row>
    <row r="34" spans="1:5" ht="63.75">
      <c r="A34" s="51"/>
      <c r="B34" s="42"/>
      <c r="C34" s="29">
        <v>6410</v>
      </c>
      <c r="D34" s="33" t="s">
        <v>61</v>
      </c>
      <c r="E34" s="1"/>
    </row>
    <row r="35" spans="1:5" ht="12.75">
      <c r="A35" s="11">
        <v>750</v>
      </c>
      <c r="B35" s="21"/>
      <c r="C35" s="21"/>
      <c r="D35" s="22" t="s">
        <v>23</v>
      </c>
      <c r="E35" s="2">
        <f>SUM(E36,E40,E47)</f>
        <v>295620</v>
      </c>
    </row>
    <row r="36" spans="1:5" ht="12.75">
      <c r="A36" s="28"/>
      <c r="B36" s="29">
        <v>75011</v>
      </c>
      <c r="C36" s="29"/>
      <c r="D36" s="33" t="s">
        <v>24</v>
      </c>
      <c r="E36" s="1">
        <f>SUM(E37:E39)</f>
        <v>246445</v>
      </c>
    </row>
    <row r="37" spans="1:18" ht="54.75" customHeight="1">
      <c r="A37" s="28"/>
      <c r="B37" s="29"/>
      <c r="C37" s="68">
        <v>2110</v>
      </c>
      <c r="D37" s="33" t="s">
        <v>62</v>
      </c>
      <c r="E37" s="1">
        <v>154000</v>
      </c>
      <c r="I37" s="34">
        <v>6410</v>
      </c>
      <c r="J37" s="34">
        <v>2110</v>
      </c>
      <c r="K37" s="34">
        <v>2120</v>
      </c>
      <c r="L37" s="39" t="s">
        <v>40</v>
      </c>
      <c r="M37" s="41" t="s">
        <v>96</v>
      </c>
      <c r="N37" s="39" t="s">
        <v>41</v>
      </c>
      <c r="O37" s="39" t="s">
        <v>108</v>
      </c>
      <c r="P37" s="39" t="s">
        <v>109</v>
      </c>
      <c r="Q37" s="34" t="s">
        <v>107</v>
      </c>
      <c r="R37" s="74" t="s">
        <v>111</v>
      </c>
    </row>
    <row r="38" spans="1:18" ht="51">
      <c r="A38" s="28"/>
      <c r="B38" s="29"/>
      <c r="C38" s="68">
        <v>2120</v>
      </c>
      <c r="D38" s="33" t="s">
        <v>25</v>
      </c>
      <c r="E38" s="1">
        <v>12000</v>
      </c>
      <c r="I38" s="34"/>
      <c r="J38" s="34"/>
      <c r="K38" s="34"/>
      <c r="L38" s="39"/>
      <c r="M38" s="41"/>
      <c r="N38" s="39"/>
      <c r="O38" s="39"/>
      <c r="P38" s="39"/>
      <c r="Q38" s="34"/>
      <c r="R38" s="74"/>
    </row>
    <row r="39" spans="1:18" ht="51">
      <c r="A39" s="14"/>
      <c r="B39" s="16"/>
      <c r="C39" s="75">
        <v>2360</v>
      </c>
      <c r="D39" s="52" t="s">
        <v>105</v>
      </c>
      <c r="E39" s="53">
        <v>80445</v>
      </c>
      <c r="I39" s="61">
        <f>SUM(E58)</f>
        <v>5000</v>
      </c>
      <c r="J39" s="61">
        <f>SUM(E13,E26,E29,E31,E33,E37,E48,E56,E89,E97,E101)</f>
        <v>3163320</v>
      </c>
      <c r="K39" s="61">
        <f>SUM(E15,E38,E49)</f>
        <v>24500</v>
      </c>
      <c r="L39" s="61">
        <f>(E67)</f>
        <v>17008593</v>
      </c>
      <c r="M39" s="61">
        <f>SUM(E71)</f>
        <v>1889185</v>
      </c>
      <c r="N39" s="62">
        <f>SUM(E69)</f>
        <v>2442087</v>
      </c>
      <c r="O39" s="62">
        <f>SUM(E64)</f>
        <v>120000</v>
      </c>
      <c r="P39" s="62">
        <f>SUM(E63)</f>
        <v>3618520</v>
      </c>
      <c r="Q39" s="61">
        <f>SUM(E22,E25,E40,E39,E55,E61,E80,E75,E92,E93,E103,E104,E73,)</f>
        <v>2908449</v>
      </c>
      <c r="R39" s="61">
        <f>SUM(E94)</f>
        <v>440160</v>
      </c>
    </row>
    <row r="40" spans="1:14" ht="18" customHeight="1">
      <c r="A40" s="14"/>
      <c r="B40" s="29">
        <v>75020</v>
      </c>
      <c r="C40" s="68"/>
      <c r="D40" s="33" t="s">
        <v>26</v>
      </c>
      <c r="E40" s="1">
        <f>SUM(E41:E46)</f>
        <v>16175</v>
      </c>
      <c r="I40" s="57"/>
      <c r="J40" s="58">
        <f>SUM(I39:K39)</f>
        <v>3192820</v>
      </c>
      <c r="K40" s="59"/>
      <c r="L40" s="57"/>
      <c r="M40" s="58">
        <f>SUM(L39:N39)</f>
        <v>21339865</v>
      </c>
      <c r="N40" s="59"/>
    </row>
    <row r="41" spans="1:13" ht="25.5">
      <c r="A41" s="14"/>
      <c r="B41" s="16"/>
      <c r="C41" s="56" t="s">
        <v>93</v>
      </c>
      <c r="D41" s="33" t="s">
        <v>59</v>
      </c>
      <c r="E41" s="1">
        <v>300</v>
      </c>
      <c r="I41" t="s">
        <v>56</v>
      </c>
      <c r="K41" s="55">
        <f>SUM(J40,M40,O39,P39,Q39,R39)</f>
        <v>31619814</v>
      </c>
      <c r="L41" s="55"/>
      <c r="M41" s="55"/>
    </row>
    <row r="42" spans="1:5" ht="12.75">
      <c r="A42" s="14"/>
      <c r="B42" s="16"/>
      <c r="C42" s="56" t="s">
        <v>87</v>
      </c>
      <c r="D42" s="33" t="s">
        <v>28</v>
      </c>
      <c r="E42" s="1">
        <v>4900</v>
      </c>
    </row>
    <row r="43" spans="1:5" ht="12.75">
      <c r="A43" s="14"/>
      <c r="B43" s="16"/>
      <c r="C43" s="56" t="s">
        <v>88</v>
      </c>
      <c r="D43" s="33" t="s">
        <v>46</v>
      </c>
      <c r="E43" s="1">
        <v>100</v>
      </c>
    </row>
    <row r="44" spans="1:5" ht="25.5">
      <c r="A44" s="14"/>
      <c r="B44" s="16"/>
      <c r="C44" s="56" t="s">
        <v>91</v>
      </c>
      <c r="D44" s="33" t="s">
        <v>16</v>
      </c>
      <c r="E44" s="1"/>
    </row>
    <row r="45" spans="1:5" ht="12.75">
      <c r="A45" s="14"/>
      <c r="B45" s="16"/>
      <c r="C45" s="56" t="s">
        <v>90</v>
      </c>
      <c r="D45" s="33" t="s">
        <v>30</v>
      </c>
      <c r="E45" s="1">
        <v>7860</v>
      </c>
    </row>
    <row r="46" spans="1:5" ht="12.75">
      <c r="A46" s="14"/>
      <c r="B46" s="16"/>
      <c r="C46" s="67" t="s">
        <v>89</v>
      </c>
      <c r="D46" s="66" t="s">
        <v>32</v>
      </c>
      <c r="E46" s="36">
        <v>3015</v>
      </c>
    </row>
    <row r="47" spans="1:5" ht="12.75">
      <c r="A47" s="14"/>
      <c r="B47" s="29">
        <v>75045</v>
      </c>
      <c r="C47" s="29"/>
      <c r="D47" s="33" t="s">
        <v>33</v>
      </c>
      <c r="E47" s="1">
        <f>E48+E49</f>
        <v>33000</v>
      </c>
    </row>
    <row r="48" spans="1:5" ht="51">
      <c r="A48" s="14"/>
      <c r="B48" s="16"/>
      <c r="C48" s="29">
        <v>2110</v>
      </c>
      <c r="D48" s="33" t="s">
        <v>62</v>
      </c>
      <c r="E48" s="1">
        <v>26000</v>
      </c>
    </row>
    <row r="49" spans="1:5" ht="51">
      <c r="A49" s="14"/>
      <c r="B49" s="16"/>
      <c r="C49" s="29">
        <v>2120</v>
      </c>
      <c r="D49" s="33" t="s">
        <v>25</v>
      </c>
      <c r="E49" s="1">
        <v>7000</v>
      </c>
    </row>
    <row r="50" spans="1:5" ht="25.5">
      <c r="A50" s="11">
        <v>754</v>
      </c>
      <c r="B50" s="21"/>
      <c r="C50" s="21"/>
      <c r="D50" s="22" t="s">
        <v>34</v>
      </c>
      <c r="E50" s="2">
        <f>SUM(E54,E57)</f>
        <v>1862400</v>
      </c>
    </row>
    <row r="51" spans="1:5" ht="12.75" hidden="1">
      <c r="A51" s="14"/>
      <c r="B51" s="16">
        <v>75405</v>
      </c>
      <c r="C51" s="16"/>
      <c r="D51" s="17" t="s">
        <v>35</v>
      </c>
      <c r="E51" s="18">
        <f>SUM(E52:E53)</f>
        <v>0</v>
      </c>
    </row>
    <row r="52" spans="1:5" ht="12.75" hidden="1">
      <c r="A52" s="14"/>
      <c r="B52" s="16"/>
      <c r="C52" s="15" t="s">
        <v>31</v>
      </c>
      <c r="D52" s="17" t="s">
        <v>32</v>
      </c>
      <c r="E52" s="18"/>
    </row>
    <row r="53" spans="1:5" ht="51" hidden="1">
      <c r="A53" s="14"/>
      <c r="B53" s="16"/>
      <c r="C53" s="16">
        <v>211</v>
      </c>
      <c r="D53" s="17" t="s">
        <v>62</v>
      </c>
      <c r="E53" s="18"/>
    </row>
    <row r="54" spans="1:5" ht="25.5">
      <c r="A54" s="14"/>
      <c r="B54" s="29">
        <v>75411</v>
      </c>
      <c r="C54" s="29"/>
      <c r="D54" s="33" t="s">
        <v>36</v>
      </c>
      <c r="E54" s="1">
        <f>SUM(E55:E56)</f>
        <v>1857400</v>
      </c>
    </row>
    <row r="55" spans="1:5" ht="12.75">
      <c r="A55" s="14"/>
      <c r="B55" s="16"/>
      <c r="C55" s="56" t="s">
        <v>87</v>
      </c>
      <c r="D55" s="33" t="s">
        <v>28</v>
      </c>
      <c r="E55" s="1">
        <v>400</v>
      </c>
    </row>
    <row r="56" spans="1:5" ht="51">
      <c r="A56" s="14"/>
      <c r="B56" s="16"/>
      <c r="C56" s="65">
        <v>2110</v>
      </c>
      <c r="D56" s="66" t="s">
        <v>62</v>
      </c>
      <c r="E56" s="36">
        <v>1857000</v>
      </c>
    </row>
    <row r="57" spans="1:5" ht="12.75">
      <c r="A57" s="14"/>
      <c r="B57" s="29">
        <v>75414</v>
      </c>
      <c r="C57" s="29"/>
      <c r="D57" s="33" t="s">
        <v>102</v>
      </c>
      <c r="E57" s="1">
        <f>SUM(E58:E58)</f>
        <v>5000</v>
      </c>
    </row>
    <row r="58" spans="1:5" ht="63.75">
      <c r="A58" s="14"/>
      <c r="B58" s="16"/>
      <c r="C58" s="16">
        <v>6410</v>
      </c>
      <c r="D58" s="17" t="s">
        <v>61</v>
      </c>
      <c r="E58" s="18">
        <v>5000</v>
      </c>
    </row>
    <row r="59" spans="1:5" ht="51">
      <c r="A59" s="11">
        <v>756</v>
      </c>
      <c r="B59" s="21"/>
      <c r="C59" s="21"/>
      <c r="D59" s="22" t="s">
        <v>113</v>
      </c>
      <c r="E59" s="2">
        <f>SUM(E60,E62)</f>
        <v>5618466</v>
      </c>
    </row>
    <row r="60" spans="1:5" ht="38.25">
      <c r="A60" s="14"/>
      <c r="B60" s="29">
        <v>75618</v>
      </c>
      <c r="C60" s="29"/>
      <c r="D60" s="33" t="s">
        <v>92</v>
      </c>
      <c r="E60" s="1">
        <f>SUM(E61)</f>
        <v>1879946</v>
      </c>
    </row>
    <row r="61" spans="1:5" ht="12.75">
      <c r="A61" s="14"/>
      <c r="B61" s="16"/>
      <c r="C61" s="56" t="s">
        <v>97</v>
      </c>
      <c r="D61" s="33" t="s">
        <v>27</v>
      </c>
      <c r="E61" s="1">
        <f>1181691+600000+98255</f>
        <v>1879946</v>
      </c>
    </row>
    <row r="62" spans="1:5" ht="25.5">
      <c r="A62" s="14"/>
      <c r="B62" s="29">
        <v>75622</v>
      </c>
      <c r="C62" s="29"/>
      <c r="D62" s="33" t="s">
        <v>37</v>
      </c>
      <c r="E62" s="1">
        <f>SUM(E63:E64)</f>
        <v>3738520</v>
      </c>
    </row>
    <row r="63" spans="1:5" ht="12.75">
      <c r="A63" s="14"/>
      <c r="B63" s="16"/>
      <c r="C63" s="56" t="s">
        <v>98</v>
      </c>
      <c r="D63" s="33" t="s">
        <v>38</v>
      </c>
      <c r="E63" s="1">
        <v>3618520</v>
      </c>
    </row>
    <row r="64" spans="1:5" ht="12.75">
      <c r="A64" s="14"/>
      <c r="B64" s="16"/>
      <c r="C64" s="56" t="s">
        <v>103</v>
      </c>
      <c r="D64" s="33" t="s">
        <v>100</v>
      </c>
      <c r="E64" s="1">
        <v>120000</v>
      </c>
    </row>
    <row r="65" spans="1:5" ht="12.75">
      <c r="A65" s="11">
        <v>758</v>
      </c>
      <c r="B65" s="21"/>
      <c r="C65" s="21"/>
      <c r="D65" s="22" t="s">
        <v>39</v>
      </c>
      <c r="E65" s="2">
        <f>SUM(E66,E68,E70,E72)</f>
        <v>21440089</v>
      </c>
    </row>
    <row r="66" spans="1:5" ht="25.5">
      <c r="A66" s="14"/>
      <c r="B66" s="29">
        <v>75801</v>
      </c>
      <c r="C66" s="29"/>
      <c r="D66" s="33" t="s">
        <v>40</v>
      </c>
      <c r="E66" s="1">
        <f>SUM(E67)</f>
        <v>17008593</v>
      </c>
    </row>
    <row r="67" spans="1:5" ht="12.75">
      <c r="A67" s="14"/>
      <c r="B67" s="29"/>
      <c r="C67" s="29">
        <v>2920</v>
      </c>
      <c r="D67" s="33" t="s">
        <v>95</v>
      </c>
      <c r="E67" s="1">
        <v>17008593</v>
      </c>
    </row>
    <row r="68" spans="1:5" ht="25.5">
      <c r="A68" s="14"/>
      <c r="B68" s="29">
        <v>75803</v>
      </c>
      <c r="C68" s="29"/>
      <c r="D68" s="33" t="s">
        <v>41</v>
      </c>
      <c r="E68" s="1">
        <f>SUM(E69)</f>
        <v>2442087</v>
      </c>
    </row>
    <row r="69" spans="1:5" ht="12.75">
      <c r="A69" s="51"/>
      <c r="B69" s="29"/>
      <c r="C69" s="29">
        <v>2920</v>
      </c>
      <c r="D69" s="33" t="s">
        <v>95</v>
      </c>
      <c r="E69" s="1">
        <v>2442087</v>
      </c>
    </row>
    <row r="70" spans="1:5" s="47" customFormat="1" ht="19.5" customHeight="1">
      <c r="A70" s="46"/>
      <c r="B70" s="72">
        <v>75832</v>
      </c>
      <c r="C70" s="72"/>
      <c r="D70" s="73" t="s">
        <v>96</v>
      </c>
      <c r="E70" s="53">
        <f>SUM(E71)</f>
        <v>1889185</v>
      </c>
    </row>
    <row r="71" spans="1:5" ht="12.75">
      <c r="A71" s="51"/>
      <c r="B71" s="29"/>
      <c r="C71" s="29">
        <v>2920</v>
      </c>
      <c r="D71" s="33" t="s">
        <v>95</v>
      </c>
      <c r="E71" s="1">
        <v>1889185</v>
      </c>
    </row>
    <row r="72" spans="1:5" ht="12.75">
      <c r="A72" s="14"/>
      <c r="B72" s="42">
        <v>75814</v>
      </c>
      <c r="C72" s="42"/>
      <c r="D72" s="52" t="s">
        <v>42</v>
      </c>
      <c r="E72" s="53">
        <f>SUM(E73)</f>
        <v>100224</v>
      </c>
    </row>
    <row r="73" spans="1:5" ht="12.75">
      <c r="A73" s="51"/>
      <c r="B73" s="29"/>
      <c r="C73" s="56" t="s">
        <v>90</v>
      </c>
      <c r="D73" s="33" t="s">
        <v>30</v>
      </c>
      <c r="E73" s="1">
        <v>100224</v>
      </c>
    </row>
    <row r="74" spans="1:5" ht="12.75">
      <c r="A74" s="11">
        <v>801</v>
      </c>
      <c r="B74" s="21"/>
      <c r="C74" s="31"/>
      <c r="D74" s="22" t="s">
        <v>43</v>
      </c>
      <c r="E74" s="2">
        <f>SUM(E75,E80,E85)</f>
        <v>88231</v>
      </c>
    </row>
    <row r="75" spans="1:5" ht="12.75">
      <c r="A75" s="14"/>
      <c r="B75" s="29">
        <v>80120</v>
      </c>
      <c r="C75" s="70"/>
      <c r="D75" s="33" t="s">
        <v>44</v>
      </c>
      <c r="E75" s="1">
        <f>SUM(E76:E77)</f>
        <v>300</v>
      </c>
    </row>
    <row r="76" spans="1:5" ht="12.75">
      <c r="A76" s="14"/>
      <c r="B76" s="16"/>
      <c r="C76" s="69" t="s">
        <v>88</v>
      </c>
      <c r="D76" s="52" t="s">
        <v>46</v>
      </c>
      <c r="E76" s="53">
        <v>100</v>
      </c>
    </row>
    <row r="77" spans="1:5" ht="12.75">
      <c r="A77" s="14"/>
      <c r="B77" s="42"/>
      <c r="C77" s="70" t="s">
        <v>89</v>
      </c>
      <c r="D77" s="33" t="s">
        <v>32</v>
      </c>
      <c r="E77" s="1">
        <v>200</v>
      </c>
    </row>
    <row r="78" spans="1:5" ht="12.75" hidden="1">
      <c r="A78" s="14"/>
      <c r="B78" s="16"/>
      <c r="C78" s="56" t="s">
        <v>45</v>
      </c>
      <c r="D78" s="33" t="s">
        <v>46</v>
      </c>
      <c r="E78" s="1"/>
    </row>
    <row r="79" spans="1:5" ht="12.75" hidden="1">
      <c r="A79" s="14"/>
      <c r="B79" s="16"/>
      <c r="C79" s="56" t="s">
        <v>31</v>
      </c>
      <c r="D79" s="33" t="s">
        <v>32</v>
      </c>
      <c r="E79" s="1"/>
    </row>
    <row r="80" spans="1:5" ht="12.75">
      <c r="A80" s="51"/>
      <c r="B80" s="29">
        <v>80130</v>
      </c>
      <c r="C80" s="56"/>
      <c r="D80" s="33" t="s">
        <v>58</v>
      </c>
      <c r="E80" s="1">
        <f>SUM(E81:E84)</f>
        <v>87931</v>
      </c>
    </row>
    <row r="81" spans="1:5" ht="18" customHeight="1">
      <c r="A81" s="28"/>
      <c r="B81" s="29"/>
      <c r="C81" s="56" t="s">
        <v>87</v>
      </c>
      <c r="D81" s="33" t="s">
        <v>28</v>
      </c>
      <c r="E81" s="1">
        <v>392</v>
      </c>
    </row>
    <row r="82" spans="1:5" ht="51">
      <c r="A82" s="14"/>
      <c r="B82" s="16"/>
      <c r="C82" s="54" t="s">
        <v>86</v>
      </c>
      <c r="D82" s="52" t="s">
        <v>47</v>
      </c>
      <c r="E82" s="53">
        <v>82018</v>
      </c>
    </row>
    <row r="83" spans="1:5" ht="18.75" customHeight="1">
      <c r="A83" s="51"/>
      <c r="B83" s="42"/>
      <c r="C83" s="56" t="s">
        <v>88</v>
      </c>
      <c r="D83" s="33" t="s">
        <v>46</v>
      </c>
      <c r="E83" s="1">
        <v>4185</v>
      </c>
    </row>
    <row r="84" spans="1:5" ht="16.5" customHeight="1">
      <c r="A84" s="14"/>
      <c r="B84" s="16"/>
      <c r="C84" s="56" t="s">
        <v>89</v>
      </c>
      <c r="D84" s="33" t="s">
        <v>32</v>
      </c>
      <c r="E84" s="1">
        <v>1336</v>
      </c>
    </row>
    <row r="85" spans="1:5" s="19" customFormat="1" ht="12.75" hidden="1">
      <c r="A85" s="14"/>
      <c r="B85" s="14">
        <v>80195</v>
      </c>
      <c r="C85" s="64"/>
      <c r="D85" s="63" t="s">
        <v>57</v>
      </c>
      <c r="E85" s="60">
        <f>SUM(E86)</f>
        <v>0</v>
      </c>
    </row>
    <row r="86" spans="1:5" s="19" customFormat="1" ht="38.25" hidden="1">
      <c r="A86" s="14"/>
      <c r="B86" s="14"/>
      <c r="C86" s="64">
        <v>213</v>
      </c>
      <c r="D86" s="33" t="s">
        <v>63</v>
      </c>
      <c r="E86" s="60"/>
    </row>
    <row r="87" spans="1:5" ht="12.75">
      <c r="A87" s="11">
        <v>851</v>
      </c>
      <c r="B87" s="21"/>
      <c r="C87" s="21"/>
      <c r="D87" s="22" t="s">
        <v>48</v>
      </c>
      <c r="E87" s="2">
        <f>+E88</f>
        <v>700476</v>
      </c>
    </row>
    <row r="88" spans="1:5" ht="38.25">
      <c r="A88" s="14"/>
      <c r="B88" s="29">
        <v>85156</v>
      </c>
      <c r="C88" s="29"/>
      <c r="D88" s="33" t="s">
        <v>49</v>
      </c>
      <c r="E88" s="1">
        <f>E89</f>
        <v>700476</v>
      </c>
    </row>
    <row r="89" spans="1:5" ht="51">
      <c r="A89" s="14"/>
      <c r="B89" s="16"/>
      <c r="C89" s="29">
        <v>2110</v>
      </c>
      <c r="D89" s="33" t="s">
        <v>62</v>
      </c>
      <c r="E89" s="1">
        <f>670700+29776</f>
        <v>700476</v>
      </c>
    </row>
    <row r="90" spans="1:5" ht="12.75">
      <c r="A90" s="11">
        <v>852</v>
      </c>
      <c r="B90" s="21"/>
      <c r="C90" s="21"/>
      <c r="D90" s="22" t="s">
        <v>85</v>
      </c>
      <c r="E90" s="2">
        <f>SUM(E91,E95)</f>
        <v>463349</v>
      </c>
    </row>
    <row r="91" spans="1:5" ht="16.5" customHeight="1">
      <c r="A91" s="14"/>
      <c r="B91" s="29">
        <v>85201</v>
      </c>
      <c r="C91" s="29"/>
      <c r="D91" s="33" t="s">
        <v>50</v>
      </c>
      <c r="E91" s="1">
        <f>SUM(E92:E94)</f>
        <v>457805</v>
      </c>
    </row>
    <row r="92" spans="1:5" ht="16.5" customHeight="1">
      <c r="A92" s="14"/>
      <c r="B92" s="16"/>
      <c r="C92" s="56" t="s">
        <v>88</v>
      </c>
      <c r="D92" s="33" t="s">
        <v>46</v>
      </c>
      <c r="E92" s="1">
        <v>15510</v>
      </c>
    </row>
    <row r="93" spans="1:5" ht="16.5" customHeight="1">
      <c r="A93" s="14"/>
      <c r="B93" s="16"/>
      <c r="C93" s="56" t="s">
        <v>89</v>
      </c>
      <c r="D93" s="33" t="s">
        <v>32</v>
      </c>
      <c r="E93" s="1">
        <v>2135</v>
      </c>
    </row>
    <row r="94" spans="1:5" ht="51">
      <c r="A94" s="14"/>
      <c r="B94" s="16"/>
      <c r="C94" s="56">
        <v>2320</v>
      </c>
      <c r="D94" s="33" t="s">
        <v>110</v>
      </c>
      <c r="E94" s="1">
        <v>440160</v>
      </c>
    </row>
    <row r="95" spans="1:5" ht="38.25">
      <c r="A95" s="14"/>
      <c r="B95" s="29">
        <v>85212</v>
      </c>
      <c r="C95" s="29"/>
      <c r="D95" s="33" t="s">
        <v>104</v>
      </c>
      <c r="E95" s="1">
        <f>SUM(E96:E97)</f>
        <v>5544</v>
      </c>
    </row>
    <row r="96" spans="1:5" ht="12.75" hidden="1">
      <c r="A96" s="14"/>
      <c r="B96" s="16"/>
      <c r="C96" s="56" t="s">
        <v>31</v>
      </c>
      <c r="D96" s="33" t="s">
        <v>32</v>
      </c>
      <c r="E96" s="1"/>
    </row>
    <row r="97" spans="1:5" ht="51">
      <c r="A97" s="14"/>
      <c r="B97" s="16"/>
      <c r="C97" s="29">
        <v>2110</v>
      </c>
      <c r="D97" s="33" t="s">
        <v>62</v>
      </c>
      <c r="E97" s="1">
        <v>5544</v>
      </c>
    </row>
    <row r="98" spans="1:5" ht="25.5">
      <c r="A98" s="11">
        <v>853</v>
      </c>
      <c r="B98" s="21"/>
      <c r="C98" s="21"/>
      <c r="D98" s="22" t="s">
        <v>84</v>
      </c>
      <c r="E98" s="2">
        <f>SUM(E100:E102)</f>
        <v>83600</v>
      </c>
    </row>
    <row r="99" spans="1:5" ht="25.5">
      <c r="A99" s="14"/>
      <c r="B99" s="29">
        <v>85321</v>
      </c>
      <c r="C99" s="29"/>
      <c r="D99" s="33" t="s">
        <v>114</v>
      </c>
      <c r="E99" s="1">
        <v>83200</v>
      </c>
    </row>
    <row r="100" spans="1:5" ht="12.75" hidden="1">
      <c r="A100" s="14"/>
      <c r="B100" s="16"/>
      <c r="C100" s="56" t="s">
        <v>31</v>
      </c>
      <c r="D100" s="33" t="s">
        <v>32</v>
      </c>
      <c r="E100" s="1"/>
    </row>
    <row r="101" spans="1:5" ht="51">
      <c r="A101" s="14"/>
      <c r="B101" s="16"/>
      <c r="C101" s="29">
        <v>2110</v>
      </c>
      <c r="D101" s="33" t="s">
        <v>62</v>
      </c>
      <c r="E101" s="1">
        <v>83200</v>
      </c>
    </row>
    <row r="102" spans="1:5" ht="16.5" customHeight="1">
      <c r="A102" s="14"/>
      <c r="B102" s="29">
        <v>85333</v>
      </c>
      <c r="C102" s="29"/>
      <c r="D102" s="33" t="s">
        <v>51</v>
      </c>
      <c r="E102" s="1">
        <f>SUM(E103:E103)</f>
        <v>400</v>
      </c>
    </row>
    <row r="103" spans="1:5" ht="16.5" customHeight="1">
      <c r="A103" s="14"/>
      <c r="B103" s="16"/>
      <c r="C103" s="56" t="s">
        <v>90</v>
      </c>
      <c r="D103" s="33" t="s">
        <v>30</v>
      </c>
      <c r="E103" s="1">
        <v>400</v>
      </c>
    </row>
    <row r="104" spans="1:6" ht="12.75">
      <c r="A104" s="11">
        <v>854</v>
      </c>
      <c r="B104" s="21"/>
      <c r="C104" s="21"/>
      <c r="D104" s="22" t="s">
        <v>52</v>
      </c>
      <c r="E104" s="2">
        <f>SUM(E105,E111,E114,E109)</f>
        <v>142083</v>
      </c>
      <c r="F104" s="20"/>
    </row>
    <row r="105" spans="1:5" ht="12.75">
      <c r="A105" s="14"/>
      <c r="B105" s="29">
        <v>85403</v>
      </c>
      <c r="C105" s="29"/>
      <c r="D105" s="33" t="s">
        <v>53</v>
      </c>
      <c r="E105" s="1">
        <f>SUM(E106:E108)</f>
        <v>40367</v>
      </c>
    </row>
    <row r="106" spans="1:5" ht="19.5" customHeight="1">
      <c r="A106" s="14"/>
      <c r="B106" s="16"/>
      <c r="C106" s="56" t="s">
        <v>87</v>
      </c>
      <c r="D106" s="33" t="s">
        <v>28</v>
      </c>
      <c r="E106" s="1">
        <v>170</v>
      </c>
    </row>
    <row r="107" spans="1:5" ht="19.5" customHeight="1">
      <c r="A107" s="14"/>
      <c r="B107" s="16"/>
      <c r="C107" s="56" t="s">
        <v>88</v>
      </c>
      <c r="D107" s="33" t="s">
        <v>46</v>
      </c>
      <c r="E107" s="1">
        <v>36811</v>
      </c>
    </row>
    <row r="108" spans="1:5" ht="19.5" customHeight="1">
      <c r="A108" s="14"/>
      <c r="B108" s="16"/>
      <c r="C108" s="56" t="s">
        <v>90</v>
      </c>
      <c r="D108" s="33" t="s">
        <v>30</v>
      </c>
      <c r="E108" s="1">
        <v>3386</v>
      </c>
    </row>
    <row r="109" spans="1:5" ht="25.5">
      <c r="A109" s="14"/>
      <c r="B109" s="29">
        <v>85406</v>
      </c>
      <c r="C109" s="56"/>
      <c r="D109" s="33" t="s">
        <v>115</v>
      </c>
      <c r="E109" s="1">
        <f>SUM(E110)</f>
        <v>40</v>
      </c>
    </row>
    <row r="110" spans="1:5" ht="16.5" customHeight="1">
      <c r="A110" s="14"/>
      <c r="B110" s="16"/>
      <c r="C110" s="56" t="s">
        <v>89</v>
      </c>
      <c r="D110" s="33" t="s">
        <v>32</v>
      </c>
      <c r="E110" s="1">
        <v>40</v>
      </c>
    </row>
    <row r="111" spans="1:5" ht="16.5" customHeight="1">
      <c r="A111" s="14"/>
      <c r="B111" s="29">
        <v>85407</v>
      </c>
      <c r="C111" s="29"/>
      <c r="D111" s="33" t="s">
        <v>54</v>
      </c>
      <c r="E111" s="1">
        <f>SUM(E112:E113)</f>
        <v>25</v>
      </c>
    </row>
    <row r="112" spans="1:5" ht="16.5" customHeight="1">
      <c r="A112" s="14"/>
      <c r="B112" s="16"/>
      <c r="C112" s="56" t="s">
        <v>89</v>
      </c>
      <c r="D112" s="33" t="s">
        <v>32</v>
      </c>
      <c r="E112" s="1">
        <v>25</v>
      </c>
    </row>
    <row r="113" spans="1:5" ht="16.5" customHeight="1">
      <c r="A113" s="14"/>
      <c r="B113" s="16"/>
      <c r="C113" s="56" t="s">
        <v>31</v>
      </c>
      <c r="D113" s="33" t="s">
        <v>32</v>
      </c>
      <c r="E113" s="1"/>
    </row>
    <row r="114" spans="1:5" ht="16.5" customHeight="1">
      <c r="A114" s="14"/>
      <c r="B114" s="29">
        <v>85410</v>
      </c>
      <c r="C114" s="29"/>
      <c r="D114" s="33" t="s">
        <v>55</v>
      </c>
      <c r="E114" s="1">
        <f>SUM(E115:E117)</f>
        <v>101651</v>
      </c>
    </row>
    <row r="115" spans="1:5" ht="51">
      <c r="A115" s="14"/>
      <c r="B115" s="16"/>
      <c r="C115" s="56" t="s">
        <v>86</v>
      </c>
      <c r="D115" s="33" t="s">
        <v>47</v>
      </c>
      <c r="E115" s="1">
        <v>72129</v>
      </c>
    </row>
    <row r="116" spans="1:5" ht="16.5" customHeight="1">
      <c r="A116" s="14"/>
      <c r="B116" s="16"/>
      <c r="C116" s="56" t="s">
        <v>88</v>
      </c>
      <c r="D116" s="33" t="s">
        <v>46</v>
      </c>
      <c r="E116" s="1">
        <v>29522</v>
      </c>
    </row>
    <row r="117" spans="1:5" ht="12.75" hidden="1">
      <c r="A117" s="14"/>
      <c r="B117" s="16"/>
      <c r="C117" s="15" t="s">
        <v>29</v>
      </c>
      <c r="D117" s="17" t="s">
        <v>30</v>
      </c>
      <c r="E117" s="18"/>
    </row>
    <row r="118" spans="1:5" ht="26.25" customHeight="1">
      <c r="A118" s="11"/>
      <c r="B118" s="21"/>
      <c r="C118" s="21"/>
      <c r="D118" s="22" t="s">
        <v>56</v>
      </c>
      <c r="E118" s="2">
        <f>SUM(E11,E16,E19,E23,E27,E35,E50,E59,E65,E74,E87,E90,E98,E104)</f>
        <v>31619814</v>
      </c>
    </row>
    <row r="119" spans="1:5" ht="12.75">
      <c r="A119" s="23"/>
      <c r="B119" s="24"/>
      <c r="C119" s="24"/>
      <c r="D119" s="5"/>
      <c r="E119" s="25"/>
    </row>
    <row r="120" spans="1:5" ht="12.75">
      <c r="A120" s="23"/>
      <c r="B120" s="24"/>
      <c r="C120" s="24"/>
      <c r="D120" s="5"/>
      <c r="E120" s="25"/>
    </row>
    <row r="121" spans="1:5" ht="12.75">
      <c r="A121" s="23"/>
      <c r="B121" s="24"/>
      <c r="C121" s="24"/>
      <c r="D121" s="5"/>
      <c r="E121" s="25"/>
    </row>
    <row r="122" spans="1:5" ht="12.75" hidden="1" outlineLevel="1">
      <c r="A122" s="23"/>
      <c r="B122" s="24"/>
      <c r="C122" s="24">
        <v>211</v>
      </c>
      <c r="D122" s="5"/>
      <c r="E122" s="25" t="e">
        <f>SUM(E13,E18,E26,E29,E31,E33,E37,E48,#REF!,E89,E97,E101)</f>
        <v>#REF!</v>
      </c>
    </row>
    <row r="123" spans="1:5" ht="12.75" hidden="1" outlineLevel="1">
      <c r="A123" s="23"/>
      <c r="B123" s="24"/>
      <c r="C123" s="24">
        <v>212</v>
      </c>
      <c r="D123" s="5"/>
      <c r="E123" s="25">
        <f>SUM(E15,E39,E49)</f>
        <v>92945</v>
      </c>
    </row>
    <row r="124" spans="1:5" ht="12.75" hidden="1" outlineLevel="1">
      <c r="A124" s="23"/>
      <c r="B124" s="24"/>
      <c r="C124" s="24">
        <v>213</v>
      </c>
      <c r="D124" s="5"/>
      <c r="E124" s="25" t="e">
        <f>SUM(#REF!)</f>
        <v>#REF!</v>
      </c>
    </row>
    <row r="125" spans="1:5" ht="12.75" hidden="1" outlineLevel="1">
      <c r="A125" s="23"/>
      <c r="B125" s="24"/>
      <c r="C125" s="24">
        <v>641</v>
      </c>
      <c r="D125" s="5"/>
      <c r="E125" s="25">
        <f>SUM(E34)</f>
        <v>0</v>
      </c>
    </row>
    <row r="126" spans="4:7" ht="12.75" hidden="1" outlineLevel="1">
      <c r="D126" s="26" t="s">
        <v>80</v>
      </c>
      <c r="E126" s="3" t="e">
        <f>SUM(E122:E125)</f>
        <v>#REF!</v>
      </c>
      <c r="G126" s="3"/>
    </row>
    <row r="127" spans="4:5" ht="12.75" hidden="1" outlineLevel="1">
      <c r="D127" s="9" t="s">
        <v>78</v>
      </c>
      <c r="E127" s="3">
        <f>SUM(E67,E69,E71)</f>
        <v>21339865</v>
      </c>
    </row>
    <row r="128" spans="4:5" ht="12.75" hidden="1" outlineLevel="1">
      <c r="D128" s="9" t="s">
        <v>79</v>
      </c>
      <c r="E128" s="3">
        <f>SUM(E64)</f>
        <v>120000</v>
      </c>
    </row>
    <row r="129" spans="4:5" ht="12.75" hidden="1" outlineLevel="1">
      <c r="D129" s="9" t="s">
        <v>65</v>
      </c>
      <c r="E129" s="3" t="e">
        <f>SUM(E126:E128)</f>
        <v>#REF!</v>
      </c>
    </row>
    <row r="130" spans="4:5" ht="12.75" hidden="1" outlineLevel="1">
      <c r="D130" s="44" t="s">
        <v>94</v>
      </c>
      <c r="E130" s="45" t="e">
        <f>E118-E129</f>
        <v>#REF!</v>
      </c>
    </row>
    <row r="131" ht="12.75" hidden="1" outlineLevel="1"/>
    <row r="132" spans="3:5" ht="12.75" hidden="1" outlineLevel="1">
      <c r="C132" s="48"/>
      <c r="D132" s="49" t="s">
        <v>99</v>
      </c>
      <c r="E132" s="50" t="e">
        <f>SUM(E129:E130)</f>
        <v>#REF!</v>
      </c>
    </row>
    <row r="133" ht="12.75" hidden="1" outlineLevel="1"/>
    <row r="134" ht="12.75" collapsed="1"/>
  </sheetData>
  <mergeCells count="6">
    <mergeCell ref="A7:E7"/>
    <mergeCell ref="C9:D9"/>
    <mergeCell ref="E1:F1"/>
    <mergeCell ref="E2:F2"/>
    <mergeCell ref="E3:F3"/>
    <mergeCell ref="E4:F4"/>
  </mergeCells>
  <printOptions horizontalCentered="1"/>
  <pageMargins left="0.984251968503937" right="0.7874015748031497" top="0.2755905511811024" bottom="0.6692913385826772" header="0.5118110236220472" footer="0.5118110236220472"/>
  <pageSetup horizontalDpi="300" verticalDpi="300" orientation="portrait" paperSize="9" scale="9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3">
      <selection activeCell="I30" sqref="I30"/>
    </sheetView>
  </sheetViews>
  <sheetFormatPr defaultColWidth="9.00390625" defaultRowHeight="12.75" outlineLevelRow="1"/>
  <cols>
    <col min="1" max="1" width="3.625" style="0" customWidth="1"/>
    <col min="2" max="2" width="29.375" style="9" customWidth="1"/>
    <col min="3" max="3" width="11.75390625" style="0" hidden="1" customWidth="1"/>
    <col min="4" max="4" width="10.00390625" style="0" hidden="1" customWidth="1"/>
    <col min="5" max="5" width="10.75390625" style="0" hidden="1" customWidth="1"/>
    <col min="6" max="6" width="10.625" style="0" customWidth="1"/>
    <col min="7" max="8" width="10.125" style="0" bestFit="1" customWidth="1"/>
    <col min="9" max="9" width="12.625" style="0" customWidth="1"/>
    <col min="10" max="10" width="10.875" style="0" customWidth="1"/>
  </cols>
  <sheetData>
    <row r="1" spans="2:10" s="4" customFormat="1" ht="12.75">
      <c r="B1" s="38"/>
      <c r="E1" s="103"/>
      <c r="F1" s="103"/>
      <c r="G1" s="103"/>
      <c r="H1" s="77"/>
      <c r="I1" s="77" t="s">
        <v>130</v>
      </c>
      <c r="J1" s="78"/>
    </row>
    <row r="2" spans="2:10" s="4" customFormat="1" ht="12.75">
      <c r="B2" s="38"/>
      <c r="E2" s="103"/>
      <c r="F2" s="103"/>
      <c r="G2" s="103"/>
      <c r="H2" s="77"/>
      <c r="I2" s="77" t="s">
        <v>133</v>
      </c>
      <c r="J2" s="78"/>
    </row>
    <row r="3" spans="2:10" s="4" customFormat="1" ht="12.75">
      <c r="B3" s="38"/>
      <c r="E3" s="103"/>
      <c r="F3" s="103"/>
      <c r="G3" s="103"/>
      <c r="H3" s="77"/>
      <c r="I3" s="77" t="s">
        <v>119</v>
      </c>
      <c r="J3" s="78"/>
    </row>
    <row r="4" spans="2:10" s="4" customFormat="1" ht="12.75">
      <c r="B4" s="38"/>
      <c r="H4" s="77"/>
      <c r="I4" s="77" t="s">
        <v>132</v>
      </c>
      <c r="J4" s="78"/>
    </row>
    <row r="5" ht="12.75">
      <c r="B5" s="76"/>
    </row>
    <row r="7" spans="1:9" ht="12.75">
      <c r="A7" s="104" t="s">
        <v>66</v>
      </c>
      <c r="B7" s="104"/>
      <c r="C7" s="104"/>
      <c r="D7" s="104"/>
      <c r="E7" s="104"/>
      <c r="F7" s="104"/>
      <c r="G7" s="104"/>
      <c r="H7" s="104"/>
      <c r="I7" s="104"/>
    </row>
    <row r="8" spans="1:9" ht="12.75">
      <c r="A8" s="104" t="s">
        <v>123</v>
      </c>
      <c r="B8" s="104"/>
      <c r="C8" s="104"/>
      <c r="D8" s="104"/>
      <c r="E8" s="104"/>
      <c r="F8" s="104"/>
      <c r="G8" s="104"/>
      <c r="H8" s="104"/>
      <c r="I8" s="104"/>
    </row>
    <row r="9" spans="1:9" ht="12.75">
      <c r="A9" s="104" t="s">
        <v>124</v>
      </c>
      <c r="B9" s="104"/>
      <c r="C9" s="104"/>
      <c r="D9" s="104"/>
      <c r="E9" s="104"/>
      <c r="F9" s="104"/>
      <c r="G9" s="104"/>
      <c r="H9" s="104"/>
      <c r="I9" s="104"/>
    </row>
    <row r="11" spans="1:10" s="40" customFormat="1" ht="12.75">
      <c r="A11" s="34" t="s">
        <v>60</v>
      </c>
      <c r="B11" s="39" t="s">
        <v>67</v>
      </c>
      <c r="C11" s="34">
        <v>2002</v>
      </c>
      <c r="D11" s="34">
        <v>2003</v>
      </c>
      <c r="E11" s="34">
        <v>2004</v>
      </c>
      <c r="F11" s="34">
        <v>2005</v>
      </c>
      <c r="G11" s="34">
        <v>2006</v>
      </c>
      <c r="H11" s="34">
        <v>2007</v>
      </c>
      <c r="I11" s="34">
        <v>2008</v>
      </c>
      <c r="J11" s="34">
        <v>2009</v>
      </c>
    </row>
    <row r="12" spans="1:10" ht="12.75">
      <c r="A12" s="35" t="s">
        <v>68</v>
      </c>
      <c r="B12" s="27" t="s">
        <v>69</v>
      </c>
      <c r="C12" s="37"/>
      <c r="D12" s="36"/>
      <c r="E12" s="36"/>
      <c r="F12" s="36"/>
      <c r="G12" s="36"/>
      <c r="H12" s="36"/>
      <c r="I12" s="36"/>
      <c r="J12" s="36"/>
    </row>
    <row r="13" spans="1:10" ht="12.75">
      <c r="A13" s="79">
        <v>1</v>
      </c>
      <c r="B13" s="80" t="s">
        <v>70</v>
      </c>
      <c r="C13" s="81">
        <v>5000000</v>
      </c>
      <c r="D13" s="81">
        <f>C13-D25</f>
        <v>5000000</v>
      </c>
      <c r="E13" s="81">
        <v>4600000</v>
      </c>
      <c r="F13" s="81">
        <f>E13-E25</f>
        <v>4600000</v>
      </c>
      <c r="G13" s="81">
        <f>F13-F25</f>
        <v>3900000</v>
      </c>
      <c r="H13" s="81">
        <f>G13-G25</f>
        <v>2900000</v>
      </c>
      <c r="I13" s="81">
        <f>H13-H25</f>
        <v>1600000</v>
      </c>
      <c r="J13" s="81">
        <f>I13-I25</f>
        <v>0</v>
      </c>
    </row>
    <row r="14" spans="1:10" ht="12.75">
      <c r="A14" s="79">
        <v>2</v>
      </c>
      <c r="B14" s="80" t="s">
        <v>120</v>
      </c>
      <c r="C14" s="81"/>
      <c r="D14" s="81"/>
      <c r="E14" s="81"/>
      <c r="F14" s="81">
        <v>2000000</v>
      </c>
      <c r="G14" s="81">
        <f>2000000+297924+302076</f>
        <v>2600000</v>
      </c>
      <c r="H14" s="81">
        <f>1166620+297924+302076</f>
        <v>1766620</v>
      </c>
      <c r="I14" s="81">
        <f>499980+148962+151038</f>
        <v>799980</v>
      </c>
      <c r="J14" s="81">
        <v>0</v>
      </c>
    </row>
    <row r="15" spans="1:10" ht="12.75">
      <c r="A15" s="79">
        <v>3</v>
      </c>
      <c r="B15" s="80" t="s">
        <v>129</v>
      </c>
      <c r="C15" s="81"/>
      <c r="D15" s="81"/>
      <c r="E15" s="81"/>
      <c r="F15" s="81">
        <v>20000</v>
      </c>
      <c r="G15" s="81">
        <f>20000+33000</f>
        <v>53000</v>
      </c>
      <c r="H15" s="81">
        <v>46707</v>
      </c>
      <c r="I15" s="81">
        <v>21535</v>
      </c>
      <c r="J15" s="81">
        <v>0</v>
      </c>
    </row>
    <row r="16" spans="1:10" ht="12.75">
      <c r="A16" s="82"/>
      <c r="B16" s="83" t="s">
        <v>64</v>
      </c>
      <c r="C16" s="84">
        <f>SUM(C13:C15)</f>
        <v>5000000</v>
      </c>
      <c r="D16" s="84">
        <f aca="true" t="shared" si="0" ref="D16:J16">SUM(D13:D15)</f>
        <v>5000000</v>
      </c>
      <c r="E16" s="84">
        <f t="shared" si="0"/>
        <v>4600000</v>
      </c>
      <c r="F16" s="84">
        <f t="shared" si="0"/>
        <v>6620000</v>
      </c>
      <c r="G16" s="84">
        <f t="shared" si="0"/>
        <v>6553000</v>
      </c>
      <c r="H16" s="84">
        <f t="shared" si="0"/>
        <v>4713327</v>
      </c>
      <c r="I16" s="84">
        <f t="shared" si="0"/>
        <v>2421515</v>
      </c>
      <c r="J16" s="84">
        <f t="shared" si="0"/>
        <v>0</v>
      </c>
    </row>
    <row r="17" spans="1:10" ht="12.75">
      <c r="A17" s="85"/>
      <c r="B17" s="86"/>
      <c r="C17" s="85"/>
      <c r="D17" s="87"/>
      <c r="E17" s="87"/>
      <c r="F17" s="87"/>
      <c r="G17" s="87"/>
      <c r="H17" s="87"/>
      <c r="I17" s="87"/>
      <c r="J17" s="87"/>
    </row>
    <row r="18" spans="1:10" ht="25.5">
      <c r="A18" s="85"/>
      <c r="B18" s="88" t="s">
        <v>71</v>
      </c>
      <c r="C18" s="89">
        <v>33707223</v>
      </c>
      <c r="D18" s="89">
        <v>30376630</v>
      </c>
      <c r="E18" s="89"/>
      <c r="F18" s="89">
        <v>33005114</v>
      </c>
      <c r="G18" s="89">
        <v>38571729</v>
      </c>
      <c r="H18" s="89">
        <f>G18*H33</f>
        <v>39458878.767</v>
      </c>
      <c r="I18" s="89">
        <f>H18*I33</f>
        <v>40366432.978640996</v>
      </c>
      <c r="J18" s="89">
        <f>I18*J33</f>
        <v>41294860.93714973</v>
      </c>
    </row>
    <row r="19" spans="1:10" ht="25.5">
      <c r="A19" s="85"/>
      <c r="B19" s="95" t="s">
        <v>72</v>
      </c>
      <c r="C19" s="96">
        <f aca="true" t="shared" si="1" ref="C19:J19">C16/C18*100</f>
        <v>14.833615928550389</v>
      </c>
      <c r="D19" s="96">
        <f t="shared" si="1"/>
        <v>16.460022063013575</v>
      </c>
      <c r="E19" s="96"/>
      <c r="F19" s="96">
        <f t="shared" si="1"/>
        <v>20.057497756256804</v>
      </c>
      <c r="G19" s="96">
        <f t="shared" si="1"/>
        <v>16.98912693283726</v>
      </c>
      <c r="H19" s="96">
        <f t="shared" si="1"/>
        <v>11.944908591629371</v>
      </c>
      <c r="I19" s="96">
        <f t="shared" si="1"/>
        <v>5.998833241672087</v>
      </c>
      <c r="J19" s="96">
        <f t="shared" si="1"/>
        <v>0</v>
      </c>
    </row>
    <row r="20" spans="1:10" ht="25.5">
      <c r="A20" s="85"/>
      <c r="B20" s="86" t="s">
        <v>125</v>
      </c>
      <c r="C20" s="85"/>
      <c r="D20" s="90"/>
      <c r="E20" s="90"/>
      <c r="F20" s="89">
        <v>39341271</v>
      </c>
      <c r="G20" s="89">
        <v>38606168</v>
      </c>
      <c r="H20" s="89">
        <v>39378291</v>
      </c>
      <c r="I20" s="89">
        <v>39968965</v>
      </c>
      <c r="J20" s="89">
        <v>40968189</v>
      </c>
    </row>
    <row r="21" spans="1:10" ht="12.75">
      <c r="A21" s="85"/>
      <c r="B21" s="86" t="s">
        <v>126</v>
      </c>
      <c r="C21" s="85"/>
      <c r="D21" s="87"/>
      <c r="E21" s="87"/>
      <c r="F21" s="87"/>
      <c r="G21" s="87"/>
      <c r="H21" s="87"/>
      <c r="I21" s="87"/>
      <c r="J21" s="87"/>
    </row>
    <row r="22" spans="1:10" ht="12.75">
      <c r="A22" s="85"/>
      <c r="B22" s="86" t="s">
        <v>127</v>
      </c>
      <c r="C22" s="85"/>
      <c r="D22" s="87"/>
      <c r="E22" s="87"/>
      <c r="F22" s="87">
        <v>33892128</v>
      </c>
      <c r="G22" s="87">
        <v>34255330</v>
      </c>
      <c r="H22" s="87">
        <v>39378291</v>
      </c>
      <c r="I22" s="87">
        <v>39968965</v>
      </c>
      <c r="J22" s="87">
        <v>40968189</v>
      </c>
    </row>
    <row r="23" spans="1:10" ht="12.75">
      <c r="A23" s="85"/>
      <c r="B23" s="86" t="s">
        <v>128</v>
      </c>
      <c r="C23" s="85"/>
      <c r="D23" s="87"/>
      <c r="E23" s="87"/>
      <c r="F23" s="91">
        <v>5449143</v>
      </c>
      <c r="G23" s="91">
        <v>4350838</v>
      </c>
      <c r="H23" s="91">
        <v>0</v>
      </c>
      <c r="I23" s="91">
        <v>0</v>
      </c>
      <c r="J23" s="91">
        <v>0</v>
      </c>
    </row>
    <row r="24" spans="1:10" ht="12.75">
      <c r="A24" s="92" t="s">
        <v>73</v>
      </c>
      <c r="B24" s="93" t="s">
        <v>74</v>
      </c>
      <c r="C24" s="94"/>
      <c r="D24" s="87"/>
      <c r="E24" s="87"/>
      <c r="F24" s="87"/>
      <c r="G24" s="87"/>
      <c r="H24" s="87"/>
      <c r="I24" s="87"/>
      <c r="J24" s="87"/>
    </row>
    <row r="25" spans="1:10" ht="12.75">
      <c r="A25" s="85">
        <v>1</v>
      </c>
      <c r="B25" s="88" t="s">
        <v>121</v>
      </c>
      <c r="C25" s="89"/>
      <c r="D25" s="89"/>
      <c r="E25" s="89"/>
      <c r="F25" s="89">
        <v>700000</v>
      </c>
      <c r="G25" s="89">
        <v>1000000</v>
      </c>
      <c r="H25" s="89">
        <v>1300000</v>
      </c>
      <c r="I25" s="89">
        <v>1600000</v>
      </c>
      <c r="J25" s="89">
        <v>0</v>
      </c>
    </row>
    <row r="26" spans="1:10" ht="12.75">
      <c r="A26" s="85">
        <v>2</v>
      </c>
      <c r="B26" s="88" t="s">
        <v>131</v>
      </c>
      <c r="C26" s="89">
        <v>779712</v>
      </c>
      <c r="D26" s="89">
        <v>458107</v>
      </c>
      <c r="E26" s="89"/>
      <c r="F26" s="89">
        <v>0</v>
      </c>
      <c r="G26" s="89">
        <f>833380+6293</f>
        <v>839673</v>
      </c>
      <c r="H26" s="89">
        <f>666640+25172+300000</f>
        <v>991812</v>
      </c>
      <c r="I26" s="89">
        <f>499980+21535+300000</f>
        <v>821515</v>
      </c>
      <c r="J26" s="89">
        <v>0</v>
      </c>
    </row>
    <row r="27" spans="1:10" ht="12.75">
      <c r="A27" s="85">
        <v>3</v>
      </c>
      <c r="B27" s="88" t="s">
        <v>75</v>
      </c>
      <c r="C27" s="89">
        <v>779712</v>
      </c>
      <c r="D27" s="89">
        <v>458107</v>
      </c>
      <c r="E27" s="89"/>
      <c r="F27" s="89">
        <v>366930</v>
      </c>
      <c r="G27" s="89">
        <f>43561+224880</f>
        <v>268441</v>
      </c>
      <c r="H27" s="89">
        <f>200000+50315+11773</f>
        <v>262088</v>
      </c>
      <c r="I27" s="89">
        <f>115000+20849+6287</f>
        <v>142136</v>
      </c>
      <c r="J27" s="89">
        <v>0</v>
      </c>
    </row>
    <row r="28" spans="1:10" ht="12.75">
      <c r="A28" s="85">
        <v>4</v>
      </c>
      <c r="B28" s="86" t="s">
        <v>122</v>
      </c>
      <c r="C28" s="87"/>
      <c r="D28" s="87"/>
      <c r="E28" s="87"/>
      <c r="F28" s="87">
        <v>269299</v>
      </c>
      <c r="G28" s="87">
        <v>30241</v>
      </c>
      <c r="H28" s="87">
        <v>244903</v>
      </c>
      <c r="I28" s="87">
        <v>233456</v>
      </c>
      <c r="J28" s="87">
        <v>19444</v>
      </c>
    </row>
    <row r="29" spans="1:10" ht="12.75">
      <c r="A29" s="32"/>
      <c r="B29" s="83" t="s">
        <v>76</v>
      </c>
      <c r="C29" s="2">
        <f aca="true" t="shared" si="2" ref="C29:J29">SUM(C25:C28)</f>
        <v>1559424</v>
      </c>
      <c r="D29" s="2">
        <f t="shared" si="2"/>
        <v>916214</v>
      </c>
      <c r="E29" s="2">
        <f t="shared" si="2"/>
        <v>0</v>
      </c>
      <c r="F29" s="2">
        <f t="shared" si="2"/>
        <v>1336229</v>
      </c>
      <c r="G29" s="2">
        <f t="shared" si="2"/>
        <v>2138355</v>
      </c>
      <c r="H29" s="2">
        <f t="shared" si="2"/>
        <v>2798803</v>
      </c>
      <c r="I29" s="2">
        <f t="shared" si="2"/>
        <v>2797107</v>
      </c>
      <c r="J29" s="2">
        <f t="shared" si="2"/>
        <v>19444</v>
      </c>
    </row>
    <row r="30" spans="1:10" ht="12.75">
      <c r="A30" s="32"/>
      <c r="B30" s="83" t="s">
        <v>77</v>
      </c>
      <c r="C30" s="97">
        <f aca="true" t="shared" si="3" ref="C30:J30">C29/C18*100</f>
        <v>4.626379337152752</v>
      </c>
      <c r="D30" s="98">
        <f t="shared" si="3"/>
        <v>3.0161805308883833</v>
      </c>
      <c r="E30" s="98"/>
      <c r="F30" s="98">
        <f t="shared" si="3"/>
        <v>4.048551385097473</v>
      </c>
      <c r="G30" s="98">
        <f t="shared" si="3"/>
        <v>5.543840152978364</v>
      </c>
      <c r="H30" s="98">
        <f t="shared" si="3"/>
        <v>7.092961299094686</v>
      </c>
      <c r="I30" s="98">
        <f t="shared" si="3"/>
        <v>6.929289495259656</v>
      </c>
      <c r="J30" s="98">
        <f t="shared" si="3"/>
        <v>0.04708576214748253</v>
      </c>
    </row>
    <row r="33" spans="5:10" ht="12.75" hidden="1" outlineLevel="1">
      <c r="E33">
        <v>1.023</v>
      </c>
      <c r="F33">
        <v>1.023</v>
      </c>
      <c r="G33">
        <v>1.023</v>
      </c>
      <c r="H33">
        <v>1.023</v>
      </c>
      <c r="I33">
        <v>1.023</v>
      </c>
      <c r="J33">
        <v>1.023</v>
      </c>
    </row>
    <row r="34" ht="12.75" collapsed="1"/>
  </sheetData>
  <mergeCells count="6">
    <mergeCell ref="E1:G1"/>
    <mergeCell ref="E2:G2"/>
    <mergeCell ref="A9:I9"/>
    <mergeCell ref="E3:G3"/>
    <mergeCell ref="A7:I7"/>
    <mergeCell ref="A8:I8"/>
  </mergeCells>
  <printOptions horizontalCentered="1"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Compaq</cp:lastModifiedBy>
  <cp:lastPrinted>2006-10-04T08:13:10Z</cp:lastPrinted>
  <dcterms:created xsi:type="dcterms:W3CDTF">2001-11-04T12:47:02Z</dcterms:created>
  <dcterms:modified xsi:type="dcterms:W3CDTF">2006-10-04T08:15:05Z</dcterms:modified>
  <cp:category/>
  <cp:version/>
  <cp:contentType/>
  <cp:contentStatus/>
</cp:coreProperties>
</file>