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1"/>
  </bookViews>
  <sheets>
    <sheet name="dochody i pólrocze 2003" sheetId="1" r:id="rId1"/>
    <sheet name="wydatki za 2004 rok" sheetId="2" r:id="rId2"/>
  </sheets>
  <definedNames>
    <definedName name="_xlnm.Print_Area" localSheetId="0">'dochody i pólrocze 2003'!$A$1:$J$103</definedName>
    <definedName name="_xlnm.Print_Area" localSheetId="1">'wydatki za 2004 rok'!$A$1:$I$205</definedName>
    <definedName name="_xlnm.Print_Titles" localSheetId="0">'dochody i pólrocze 2003'!$10:$10</definedName>
    <definedName name="_xlnm.Print_Titles" localSheetId="1">'wydatki za 2004 rok'!$11:$11</definedName>
  </definedNames>
  <calcPr fullCalcOnLoad="1"/>
</workbook>
</file>

<file path=xl/sharedStrings.xml><?xml version="1.0" encoding="utf-8"?>
<sst xmlns="http://schemas.openxmlformats.org/spreadsheetml/2006/main" count="300" uniqueCount="142">
  <si>
    <t>z wykonania budżetu powiatu</t>
  </si>
  <si>
    <t>W Y K O N A N I E</t>
  </si>
  <si>
    <t>Dział</t>
  </si>
  <si>
    <t>Rozdział</t>
  </si>
  <si>
    <t>Nazwa</t>
  </si>
  <si>
    <t>udział w planie wydatków  w %</t>
  </si>
  <si>
    <t>Plan</t>
  </si>
  <si>
    <t>Wykonanie</t>
  </si>
  <si>
    <t>wykonanie planu w  %</t>
  </si>
  <si>
    <t>udział w wydatkach w %</t>
  </si>
  <si>
    <t>010</t>
  </si>
  <si>
    <t>Rolnictwo i łowiectwo</t>
  </si>
  <si>
    <t>01005</t>
  </si>
  <si>
    <t>Prace geodezyjne - urządzenia na potrzeby rolnictwa</t>
  </si>
  <si>
    <t>w tym:</t>
  </si>
  <si>
    <t>01021</t>
  </si>
  <si>
    <t>Inspekcja Weterynaryjna</t>
  </si>
  <si>
    <t>wynagrodzenia i pochodne od wynagrodzeń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</si>
  <si>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</si>
  <si>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</si>
  <si>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</si>
  <si>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</si>
  <si>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</si>
  <si>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</si>
  <si>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</si>
  <si>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Drogi publiczne powiatowe</t>
  </si>
  <si>
    <t>wydatki majątkowe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</si>
  <si>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</si>
  <si>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</si>
  <si>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</si>
  <si>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</si>
  <si>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</si>
  <si>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</si>
  <si>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</si>
  <si>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</si>
  <si>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Rady powiatów</t>
  </si>
  <si>
    <t>Starostwa powiatowe</t>
  </si>
  <si>
    <t>Komisje poborowe</t>
  </si>
  <si>
    <t>Bezpieczeństwo publiczne i ochrona przciwpożarowa</t>
  </si>
  <si>
    <t>Komendy powiatowe Policji</t>
  </si>
  <si>
    <t>Komendy powiatowe Państwowej Straży Pożarnej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</si>
  <si>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</si>
  <si>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</si>
  <si>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</si>
  <si>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</si>
  <si>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rezerwa ogólna</t>
  </si>
  <si>
    <t>rezerwa celowa</t>
  </si>
  <si>
    <t>Oświata i wychowanie</t>
  </si>
  <si>
    <t>Szkoły podstawowe specjlane</t>
  </si>
  <si>
    <t>Licea ogólnokształcące</t>
  </si>
  <si>
    <t>Pozostała działalność</t>
  </si>
  <si>
    <t>Ochrona zdrowia</t>
  </si>
  <si>
    <t>Składki na ubezpieczenia zdrowotne oraz świadczenia dla osób nie objetych obowiązkiem ubezpieczenia zdrowotnego</t>
  </si>
  <si>
    <t>Opieka społeczna</t>
  </si>
  <si>
    <t>Placówki opiekuńczo-wychowawcze</t>
  </si>
  <si>
    <t>Rodziny zastępcze</t>
  </si>
  <si>
    <t>Zasiłki rodzinne, pielęgnacyjne i wychowawcze</t>
  </si>
  <si>
    <t>Powiatowe centra pomocy rodzinie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</si>
  <si>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</si>
  <si>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</si>
  <si>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</si>
  <si>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</si>
  <si>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Poradnie psychologiczno-pedagogiczne oraz inne poradnie specjalistyczne</t>
  </si>
  <si>
    <t>Placówki wychowania pozaszkolnego</t>
  </si>
  <si>
    <t>Internaty i bursy szkolne</t>
  </si>
  <si>
    <t>Kolonie i obozy oraz inne formy wypoczynku dzieci i młodzieży</t>
  </si>
  <si>
    <t>Pomoc materialna dla uczniów</t>
  </si>
  <si>
    <t>Szkolne schroniska mlodzieżowe</t>
  </si>
  <si>
    <t>Kultura i ochrona dziedzictwa</t>
  </si>
  <si>
    <t>Pozostałe zadania w zakresie kultury</t>
  </si>
  <si>
    <t>Biblioteki</t>
  </si>
  <si>
    <t>Kultura fizyczna i sport</t>
  </si>
  <si>
    <t>Ogółem</t>
  </si>
  <si>
    <t>dochodów według źródeł i działów klasyfikacji</t>
  </si>
  <si>
    <t>udział w planie dochodów w %</t>
  </si>
  <si>
    <t>wykonanie planu w %</t>
  </si>
  <si>
    <t>udział w dochodach w %</t>
  </si>
  <si>
    <t>Dotacje celowe przekazane z budżetu państwa na zadania bieżące z zakresu administracji rządowej oraz inne zadania zlecone ustawami realizowane przez powiat</t>
  </si>
  <si>
    <t xml:space="preserve">Gospodarka mieszkaniowa </t>
  </si>
  <si>
    <t>Prace geodezyjne i kartograficzne (nieiwestycyjne)</t>
  </si>
  <si>
    <t>Bezpieczeństwo publiczne i ochrona przeciwpożarowa</t>
  </si>
  <si>
    <t>Składki na ubezpieczenia zdrowotne oraz świadczenia dla osób nie objętych obowiązkiem ubezpieczenia zdrowotnego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</si>
  <si>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</si>
  <si>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</si>
  <si>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Pozostała działalnośc</t>
  </si>
  <si>
    <t>Placówki opiekunczo-wychowawcze</t>
  </si>
  <si>
    <t>Szkoły zawodowe</t>
  </si>
  <si>
    <t>Subwencje ogólne z budżetu państwa</t>
  </si>
  <si>
    <t>Część oświatowa subwencji ogólnej dla jednostek samorządu terytorialnego</t>
  </si>
  <si>
    <t>Część wyrównawcza subwencji ogólnej dla powiatów</t>
  </si>
  <si>
    <t>Część drogowa subwencji ogólnej dla powiatów i województw</t>
  </si>
  <si>
    <t>Dochody własne</t>
  </si>
  <si>
    <t>Dochody od osób prawnych, od osób fizycznych i od innych jednostek nie posiadających osobowości prawnej</t>
  </si>
  <si>
    <t>Udziały powiatów w podatkach stanowiacych dochód budżetu państwa</t>
  </si>
  <si>
    <t>Gospodarstwa pomocnicze</t>
  </si>
  <si>
    <t xml:space="preserve">Ogółem </t>
  </si>
  <si>
    <t>x</t>
  </si>
  <si>
    <t>Załącznik Nr 1 do informacji</t>
  </si>
  <si>
    <t>Pozosatała działalność</t>
  </si>
  <si>
    <t>Gimnazja specjalne</t>
  </si>
  <si>
    <t>dotacje z budżetu powiatu</t>
  </si>
  <si>
    <t>Dokształcenie i doskonalenie nauczycieli</t>
  </si>
  <si>
    <t>zadania bieżące z zakresu administracji rządowej oraz inne zadania zlecone ustawami realizowane przez powiat</t>
  </si>
  <si>
    <t>zadania bieżące realizowane przez powiat na podstawie porozumień z organami administracji rządowej</t>
  </si>
  <si>
    <t>Urzędy naczelnych organów władzy państwowej,kontroli i ochrony prawa oraz sądownictwa</t>
  </si>
  <si>
    <t>za I półrocze 2003 rok</t>
  </si>
  <si>
    <t>Wybory do rad gmin,rad powiatów i sejmików województw oraz referenda gminne,powiatowe i wojewódzkie</t>
  </si>
  <si>
    <t>Ośrodki opiekuńczo-adopcyjne</t>
  </si>
  <si>
    <t>Środki otrzymane od pozostałych jednostek zaliczanych do sektora finansów publicznych na realizację zadań bieżących jednostek zaliczanych do sektora finansów publicznych</t>
  </si>
  <si>
    <t>Bezpieczeństwo publiczne i ochrona przeciwpozarowa</t>
  </si>
  <si>
    <t>Komendy powiatowe Państwowej strazy Pozarnej</t>
  </si>
  <si>
    <t>Wpływy z innych opłat stanowiacych dochody jednostek samorządu terytorialnego</t>
  </si>
  <si>
    <t>Rózne rozliczenia</t>
  </si>
  <si>
    <t>Rózne rozliczenia finansowe</t>
  </si>
  <si>
    <t>Poradnie psychologiczno - pedagogiczne oraz inne poradnie specjalistyczne</t>
  </si>
  <si>
    <t>Ośrodki adopcyjno-opiekuńcze</t>
  </si>
  <si>
    <t>za   2004 rok</t>
  </si>
  <si>
    <t>01017</t>
  </si>
  <si>
    <t>Ochrona roślin</t>
  </si>
  <si>
    <t>Szkolnictwo wyższe</t>
  </si>
  <si>
    <t>Pomoc materialna dla studentów</t>
  </si>
  <si>
    <t>Szpitale ogólne</t>
  </si>
  <si>
    <t>dotacja z budżetu powiatu</t>
  </si>
  <si>
    <t>Ratownictwo medyczne</t>
  </si>
  <si>
    <t>Zwalczanie narkomanii</t>
  </si>
  <si>
    <t>Pomoc społeczna</t>
  </si>
  <si>
    <t>Świadczenia rodzinne oraz składki na ubezpieczenia emerytalne i rentowe z ubezpieczenia społecznego</t>
  </si>
  <si>
    <t>Pozostałe zadania w zakresie polityki społecznej działalność</t>
  </si>
  <si>
    <t>Pozstała działalność</t>
  </si>
  <si>
    <t>bieżące zadania własne powiatu finansowane z dotacji budżetu państwa</t>
  </si>
  <si>
    <t>wydatki majatkowe</t>
  </si>
  <si>
    <t>wynagrodzenia i pochodne</t>
  </si>
  <si>
    <t>dotacje z budzetu</t>
  </si>
  <si>
    <t>dotacja</t>
  </si>
  <si>
    <t>dotacja z budzetu powiatu</t>
  </si>
  <si>
    <t>pozostale</t>
  </si>
  <si>
    <t>majatkowe</t>
  </si>
  <si>
    <t>dotacje</t>
  </si>
  <si>
    <t xml:space="preserve">                               Załącznik Nr 2 do sprawozdania</t>
  </si>
  <si>
    <t xml:space="preserve">                               z wykonania budżetu powiatu</t>
  </si>
  <si>
    <t xml:space="preserve">                               za  2004 rok</t>
  </si>
  <si>
    <t>wydatków  według  działów  i  rozdziałów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</si>
</sst>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0000"/>
    <numFmt numFmtId="170" formatCode="0.0000"/>
    <numFmt numFmtId="171" formatCode="0.000"/>
  </numFmts>
  <fonts count="1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8"/>
      <name val="Arial CE"/>
      <family val="2"/>
    </font>
    <font>
      <sz val="10"/>
      <color indexed="18"/>
      <name val="Arial CE"/>
      <family val="2"/>
    </font>
    <font>
      <b/>
      <sz val="10"/>
      <color indexed="1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4" fillId="0" borderId="3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4" fontId="6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>
      <alignment wrapText="1"/>
    </xf>
    <xf numFmtId="3" fontId="4" fillId="0" borderId="3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wrapText="1"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1" fillId="0" borderId="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 wrapText="1"/>
    </xf>
    <xf numFmtId="4" fontId="5" fillId="0" borderId="3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" fontId="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6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4" fontId="1" fillId="0" borderId="7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wrapText="1"/>
    </xf>
    <xf numFmtId="4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 quotePrefix="1">
      <alignment horizontal="center" vertical="center"/>
    </xf>
    <xf numFmtId="0" fontId="13" fillId="0" borderId="7" xfId="0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4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13" fillId="0" borderId="1" xfId="0" applyFont="1" applyBorder="1" applyAlignment="1">
      <alignment wrapText="1"/>
    </xf>
    <xf numFmtId="2" fontId="4" fillId="0" borderId="2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3" fontId="5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3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8" xfId="0" applyFont="1" applyBorder="1" applyAlignment="1" quotePrefix="1">
      <alignment horizontal="center" vertical="center"/>
    </xf>
    <xf numFmtId="0" fontId="0" fillId="0" borderId="8" xfId="0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3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/>
    </xf>
    <xf numFmtId="0" fontId="13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3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5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4" fontId="5" fillId="0" borderId="0" xfId="0" applyNumberFormat="1" applyFont="1" applyBorder="1" applyAlignment="1">
      <alignment wrapText="1"/>
    </xf>
    <xf numFmtId="3" fontId="0" fillId="0" borderId="16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0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0" xfId="0" applyNumberFormat="1" applyFont="1" applyBorder="1" applyAlignment="1">
      <alignment wrapText="1"/>
    </xf>
    <xf numFmtId="4" fontId="0" fillId="0" borderId="19" xfId="0" applyNumberFormat="1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wrapText="1"/>
    </xf>
    <xf numFmtId="3" fontId="0" fillId="0" borderId="20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3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3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 quotePrefix="1">
      <alignment horizontal="center" vertical="center"/>
    </xf>
    <xf numFmtId="0" fontId="0" fillId="0" borderId="17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4" fontId="5" fillId="0" borderId="19" xfId="0" applyNumberFormat="1" applyFont="1" applyBorder="1" applyAlignment="1">
      <alignment wrapText="1"/>
    </xf>
    <xf numFmtId="3" fontId="5" fillId="0" borderId="2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24" xfId="0" applyFont="1" applyBorder="1" applyAlignment="1">
      <alignment/>
    </xf>
    <xf numFmtId="4" fontId="4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13" fillId="0" borderId="17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0" fillId="0" borderId="23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86">
      <selection activeCell="A99" sqref="A99:J99"/>
    </sheetView>
  </sheetViews>
  <sheetFormatPr defaultColWidth="9.00390625" defaultRowHeight="12.75"/>
  <cols>
    <col min="1" max="1" width="5.125" style="5" bestFit="1" customWidth="1"/>
    <col min="2" max="2" width="7.00390625" style="5" bestFit="1" customWidth="1"/>
    <col min="3" max="3" width="28.625" style="6" customWidth="1"/>
    <col min="4" max="4" width="6.125" style="7" customWidth="1"/>
    <col min="5" max="5" width="6.75390625" style="5" customWidth="1"/>
    <col min="6" max="7" width="10.25390625" style="5" customWidth="1"/>
    <col min="8" max="8" width="10.125" style="7" customWidth="1"/>
    <col min="9" max="9" width="6.375" style="5" customWidth="1"/>
    <col min="10" max="10" width="5.625" style="9" customWidth="1"/>
    <col min="11" max="16384" width="9.125" style="5" customWidth="1"/>
  </cols>
  <sheetData>
    <row r="1" spans="6:8" ht="12.75">
      <c r="F1" s="232" t="s">
        <v>97</v>
      </c>
      <c r="G1" s="232"/>
      <c r="H1" s="232"/>
    </row>
    <row r="2" spans="6:8" ht="12.75">
      <c r="F2" s="232" t="s">
        <v>0</v>
      </c>
      <c r="G2" s="232"/>
      <c r="H2" s="232"/>
    </row>
    <row r="3" spans="6:8" ht="12.75">
      <c r="F3" s="232" t="s">
        <v>105</v>
      </c>
      <c r="G3" s="232"/>
      <c r="H3" s="232"/>
    </row>
    <row r="4" spans="6:8" ht="12.75">
      <c r="F4" s="8"/>
      <c r="G4" s="8"/>
      <c r="H4" s="9"/>
    </row>
    <row r="6" spans="1:10" ht="15.75">
      <c r="A6" s="229" t="s">
        <v>1</v>
      </c>
      <c r="B6" s="229"/>
      <c r="C6" s="229"/>
      <c r="D6" s="229"/>
      <c r="E6" s="229"/>
      <c r="F6" s="229"/>
      <c r="G6" s="229"/>
      <c r="H6" s="229"/>
      <c r="I6" s="229"/>
      <c r="J6" s="229"/>
    </row>
    <row r="7" spans="1:10" ht="15.75">
      <c r="A7" s="229" t="s">
        <v>73</v>
      </c>
      <c r="B7" s="229"/>
      <c r="C7" s="229"/>
      <c r="D7" s="229"/>
      <c r="E7" s="229"/>
      <c r="F7" s="229"/>
      <c r="G7" s="229"/>
      <c r="H7" s="229"/>
      <c r="I7" s="229"/>
      <c r="J7" s="229"/>
    </row>
    <row r="8" spans="1:10" ht="15.75">
      <c r="A8" s="229" t="s">
        <v>105</v>
      </c>
      <c r="B8" s="229"/>
      <c r="C8" s="229"/>
      <c r="D8" s="229"/>
      <c r="E8" s="229"/>
      <c r="F8" s="229"/>
      <c r="G8" s="229"/>
      <c r="H8" s="229"/>
      <c r="I8" s="229"/>
      <c r="J8" s="229"/>
    </row>
    <row r="10" spans="1:10" ht="22.5">
      <c r="A10" s="10" t="s">
        <v>2</v>
      </c>
      <c r="B10" s="10" t="s">
        <v>3</v>
      </c>
      <c r="C10" s="11" t="s">
        <v>4</v>
      </c>
      <c r="D10" s="230" t="s">
        <v>74</v>
      </c>
      <c r="E10" s="231"/>
      <c r="F10" s="12" t="s">
        <v>6</v>
      </c>
      <c r="G10" s="12" t="s">
        <v>7</v>
      </c>
      <c r="H10" s="13" t="s">
        <v>75</v>
      </c>
      <c r="I10" s="230" t="s">
        <v>76</v>
      </c>
      <c r="J10" s="231"/>
    </row>
    <row r="11" spans="1:10" ht="89.25">
      <c r="A11" s="12"/>
      <c r="B11" s="12"/>
      <c r="C11" s="14" t="s">
        <v>77</v>
      </c>
      <c r="D11" s="80"/>
      <c r="E11" s="81">
        <f>F11/$F$103*100</f>
        <v>13.579211633600934</v>
      </c>
      <c r="F11" s="15">
        <f>SUM(F13,F16,F18,F20,F24,F27,F29,F31,F33)</f>
        <v>3908706</v>
      </c>
      <c r="G11" s="15">
        <f>SUM(G13,G16,G18,G20,G24,G27,G29,G31,G33)</f>
        <v>2130463</v>
      </c>
      <c r="H11" s="82">
        <f>G11/F11*100</f>
        <v>54.50558317765521</v>
      </c>
      <c r="I11" s="16">
        <f>G11/$G$103*100</f>
        <v>13.25976406732604</v>
      </c>
      <c r="J11" s="83"/>
    </row>
    <row r="12" spans="1:10" ht="12.75">
      <c r="A12" s="17"/>
      <c r="B12" s="17"/>
      <c r="C12" s="18" t="s">
        <v>14</v>
      </c>
      <c r="D12" s="19"/>
      <c r="E12" s="20"/>
      <c r="F12" s="21"/>
      <c r="G12" s="21"/>
      <c r="H12" s="22"/>
      <c r="I12" s="23"/>
      <c r="J12" s="24"/>
    </row>
    <row r="13" spans="1:10" ht="12.75">
      <c r="A13" s="25" t="s">
        <v>10</v>
      </c>
      <c r="B13" s="26"/>
      <c r="C13" s="27" t="s">
        <v>11</v>
      </c>
      <c r="D13" s="19"/>
      <c r="E13" s="20"/>
      <c r="F13" s="21">
        <f>SUM(F14:F15)</f>
        <v>211000</v>
      </c>
      <c r="G13" s="21">
        <f>SUM(G14:G15)</f>
        <v>112000</v>
      </c>
      <c r="H13" s="22">
        <f aca="true" t="shared" si="0" ref="H13:H38">G13/F13*100</f>
        <v>53.08056872037915</v>
      </c>
      <c r="I13" s="23"/>
      <c r="J13" s="24"/>
    </row>
    <row r="14" spans="1:10" ht="25.5">
      <c r="A14" s="17"/>
      <c r="B14" s="28" t="s">
        <v>12</v>
      </c>
      <c r="C14" s="29" t="s">
        <v>13</v>
      </c>
      <c r="D14" s="30">
        <f>F14/$F$11*100</f>
        <v>2.5328075327231057</v>
      </c>
      <c r="E14" s="31"/>
      <c r="F14" s="32">
        <v>99000</v>
      </c>
      <c r="G14" s="32"/>
      <c r="H14" s="33">
        <f t="shared" si="0"/>
        <v>0</v>
      </c>
      <c r="I14" s="34"/>
      <c r="J14" s="35">
        <f>G14/$G$11*100</f>
        <v>0</v>
      </c>
    </row>
    <row r="15" spans="1:10" ht="12.75">
      <c r="A15" s="17"/>
      <c r="B15" s="28" t="s">
        <v>15</v>
      </c>
      <c r="C15" s="29" t="s">
        <v>16</v>
      </c>
      <c r="D15" s="30">
        <f>F15/$F$11*100</f>
        <v>2.865398420858463</v>
      </c>
      <c r="E15" s="31"/>
      <c r="F15" s="32">
        <v>112000</v>
      </c>
      <c r="G15" s="32">
        <v>112000</v>
      </c>
      <c r="H15" s="33">
        <f t="shared" si="0"/>
        <v>100</v>
      </c>
      <c r="I15" s="34"/>
      <c r="J15" s="35">
        <f>G15/$G$11*100</f>
        <v>5.2570732277443915</v>
      </c>
    </row>
    <row r="16" spans="1:10" ht="12.75">
      <c r="A16" s="25" t="s">
        <v>18</v>
      </c>
      <c r="B16" s="26"/>
      <c r="C16" s="36" t="s">
        <v>19</v>
      </c>
      <c r="D16" s="37"/>
      <c r="E16" s="38"/>
      <c r="F16" s="39">
        <f>SUM(F17)</f>
        <v>5000</v>
      </c>
      <c r="G16" s="39">
        <f>SUM(G17)</f>
        <v>3500</v>
      </c>
      <c r="H16" s="40">
        <f t="shared" si="0"/>
        <v>70</v>
      </c>
      <c r="I16" s="34"/>
      <c r="J16" s="35"/>
    </row>
    <row r="17" spans="1:10" ht="12.75">
      <c r="A17" s="17"/>
      <c r="B17" s="28" t="s">
        <v>20</v>
      </c>
      <c r="C17" s="29" t="s">
        <v>21</v>
      </c>
      <c r="D17" s="30">
        <f>F17/$F$11*100</f>
        <v>0.12791957235975282</v>
      </c>
      <c r="E17" s="31"/>
      <c r="F17" s="32">
        <v>5000</v>
      </c>
      <c r="G17" s="32">
        <v>3500</v>
      </c>
      <c r="H17" s="33">
        <f t="shared" si="0"/>
        <v>70</v>
      </c>
      <c r="I17" s="34"/>
      <c r="J17" s="35">
        <f>G17/$G$11*100</f>
        <v>0.16428353836701223</v>
      </c>
    </row>
    <row r="18" spans="1:10" ht="12.75">
      <c r="A18" s="26">
        <v>700</v>
      </c>
      <c r="B18" s="26"/>
      <c r="C18" s="36" t="s">
        <v>78</v>
      </c>
      <c r="D18" s="37"/>
      <c r="E18" s="31"/>
      <c r="F18" s="39">
        <f>SUM(F19)</f>
        <v>5000</v>
      </c>
      <c r="G18" s="39">
        <f>SUM(G19)</f>
        <v>5000</v>
      </c>
      <c r="H18" s="40">
        <f t="shared" si="0"/>
        <v>100</v>
      </c>
      <c r="I18" s="34"/>
      <c r="J18" s="35"/>
    </row>
    <row r="19" spans="1:10" ht="25.5">
      <c r="A19" s="17"/>
      <c r="B19" s="17">
        <v>70005</v>
      </c>
      <c r="C19" s="29" t="s">
        <v>28</v>
      </c>
      <c r="D19" s="30">
        <f>F19/$F$11*100</f>
        <v>0.12791957235975282</v>
      </c>
      <c r="E19" s="31"/>
      <c r="F19" s="32">
        <v>5000</v>
      </c>
      <c r="G19" s="32">
        <v>5000</v>
      </c>
      <c r="H19" s="33">
        <f t="shared" si="0"/>
        <v>100</v>
      </c>
      <c r="I19" s="34"/>
      <c r="J19" s="35">
        <f>G19/$G$11*100</f>
        <v>0.23469076909573178</v>
      </c>
    </row>
    <row r="20" spans="1:10" ht="12.75">
      <c r="A20" s="26">
        <v>710</v>
      </c>
      <c r="B20" s="26"/>
      <c r="C20" s="36" t="s">
        <v>29</v>
      </c>
      <c r="D20" s="37"/>
      <c r="E20" s="31"/>
      <c r="F20" s="39">
        <f>SUM(F21:F23)</f>
        <v>203300</v>
      </c>
      <c r="G20" s="39">
        <f>SUM(G21:G23)</f>
        <v>49560</v>
      </c>
      <c r="H20" s="33">
        <f t="shared" si="0"/>
        <v>24.377766847024102</v>
      </c>
      <c r="I20" s="34"/>
      <c r="J20" s="35"/>
    </row>
    <row r="21" spans="1:10" ht="25.5">
      <c r="A21" s="17"/>
      <c r="B21" s="17">
        <v>71013</v>
      </c>
      <c r="C21" s="29" t="s">
        <v>79</v>
      </c>
      <c r="D21" s="30">
        <f>F21/$F$11*100</f>
        <v>2.9498253386159</v>
      </c>
      <c r="E21" s="31"/>
      <c r="F21" s="32">
        <v>115300</v>
      </c>
      <c r="G21" s="32"/>
      <c r="H21" s="33"/>
      <c r="I21" s="34"/>
      <c r="J21" s="35">
        <f>G21/$G$11*100</f>
        <v>0</v>
      </c>
    </row>
    <row r="22" spans="1:10" ht="25.5">
      <c r="A22" s="17"/>
      <c r="B22" s="17">
        <v>71014</v>
      </c>
      <c r="C22" s="29" t="s">
        <v>31</v>
      </c>
      <c r="D22" s="30">
        <f>F22/$F$11*100</f>
        <v>0.05116782894390113</v>
      </c>
      <c r="E22" s="31"/>
      <c r="F22" s="32">
        <v>2000</v>
      </c>
      <c r="G22" s="32">
        <v>2000</v>
      </c>
      <c r="H22" s="33">
        <f t="shared" si="0"/>
        <v>100</v>
      </c>
      <c r="I22" s="34"/>
      <c r="J22" s="35">
        <f>G22/$G$11*100</f>
        <v>0.09387630763829272</v>
      </c>
    </row>
    <row r="23" spans="1:10" ht="12.75">
      <c r="A23" s="17"/>
      <c r="B23" s="17">
        <v>71015</v>
      </c>
      <c r="C23" s="29" t="s">
        <v>32</v>
      </c>
      <c r="D23" s="30">
        <f>F23/$F$11*100</f>
        <v>2.2002166445877482</v>
      </c>
      <c r="E23" s="31"/>
      <c r="F23" s="32">
        <v>86000</v>
      </c>
      <c r="G23" s="32">
        <v>47560</v>
      </c>
      <c r="H23" s="33">
        <f t="shared" si="0"/>
        <v>55.30232558139535</v>
      </c>
      <c r="I23" s="34"/>
      <c r="J23" s="35">
        <f>G23/$G$11*100</f>
        <v>2.232378595638601</v>
      </c>
    </row>
    <row r="24" spans="1:10" ht="12.75">
      <c r="A24" s="26">
        <v>750</v>
      </c>
      <c r="B24" s="26"/>
      <c r="C24" s="36" t="s">
        <v>33</v>
      </c>
      <c r="D24" s="37"/>
      <c r="E24" s="31"/>
      <c r="F24" s="39">
        <f>SUM(F25,F26,)</f>
        <v>168300</v>
      </c>
      <c r="G24" s="39">
        <f>SUM(G25,G26)</f>
        <v>98133</v>
      </c>
      <c r="H24" s="40">
        <f t="shared" si="0"/>
        <v>58.308377896613194</v>
      </c>
      <c r="I24" s="34"/>
      <c r="J24" s="35"/>
    </row>
    <row r="25" spans="1:10" ht="12.75">
      <c r="A25" s="17"/>
      <c r="B25" s="17">
        <v>75011</v>
      </c>
      <c r="C25" s="29" t="s">
        <v>34</v>
      </c>
      <c r="D25" s="30">
        <f>F25/$F$11*100</f>
        <v>3.7173427727744173</v>
      </c>
      <c r="E25" s="31"/>
      <c r="F25" s="32">
        <v>145300</v>
      </c>
      <c r="G25" s="32">
        <v>75133</v>
      </c>
      <c r="H25" s="33">
        <f t="shared" si="0"/>
        <v>51.70887818306951</v>
      </c>
      <c r="I25" s="34"/>
      <c r="J25" s="35">
        <f>G25/$G$11*100</f>
        <v>3.526604310893923</v>
      </c>
    </row>
    <row r="26" spans="1:10" ht="12.75">
      <c r="A26" s="17"/>
      <c r="B26" s="17">
        <v>75045</v>
      </c>
      <c r="C26" s="29" t="s">
        <v>37</v>
      </c>
      <c r="D26" s="30">
        <f>F26/$F$11*100</f>
        <v>0.588430032854863</v>
      </c>
      <c r="E26" s="31"/>
      <c r="F26" s="32">
        <v>23000</v>
      </c>
      <c r="G26" s="32">
        <v>23000</v>
      </c>
      <c r="H26" s="33">
        <f t="shared" si="0"/>
        <v>100</v>
      </c>
      <c r="I26" s="34"/>
      <c r="J26" s="35">
        <f>G26/$G$11*100</f>
        <v>1.079577537840366</v>
      </c>
    </row>
    <row r="27" spans="1:10" s="58" customFormat="1" ht="51">
      <c r="A27" s="43">
        <v>751</v>
      </c>
      <c r="B27" s="43"/>
      <c r="C27" s="36" t="s">
        <v>104</v>
      </c>
      <c r="D27" s="37">
        <f>F27/$F$11*100</f>
        <v>0.036482662037001505</v>
      </c>
      <c r="E27" s="49"/>
      <c r="F27" s="39">
        <v>1426</v>
      </c>
      <c r="G27" s="39">
        <v>1426</v>
      </c>
      <c r="H27" s="40">
        <f t="shared" si="0"/>
        <v>100</v>
      </c>
      <c r="I27" s="50"/>
      <c r="J27" s="51">
        <f>G27/$G$11*100</f>
        <v>0.0669338073461027</v>
      </c>
    </row>
    <row r="28" spans="1:10" ht="63.75">
      <c r="A28" s="43"/>
      <c r="B28" s="17">
        <v>75109</v>
      </c>
      <c r="C28" s="29" t="s">
        <v>106</v>
      </c>
      <c r="D28" s="30">
        <f>F28/$F$11*100</f>
        <v>0.036482662037001505</v>
      </c>
      <c r="E28" s="31"/>
      <c r="F28" s="32">
        <v>1426</v>
      </c>
      <c r="G28" s="32">
        <v>1426</v>
      </c>
      <c r="H28" s="33">
        <f>G28/F28*100</f>
        <v>100</v>
      </c>
      <c r="I28" s="34"/>
      <c r="J28" s="35">
        <f>G28/$G$11*100</f>
        <v>0.0669338073461027</v>
      </c>
    </row>
    <row r="29" spans="1:10" ht="25.5">
      <c r="A29" s="26">
        <v>754</v>
      </c>
      <c r="B29" s="26"/>
      <c r="C29" s="36" t="s">
        <v>80</v>
      </c>
      <c r="D29" s="37"/>
      <c r="E29" s="31"/>
      <c r="F29" s="39">
        <f>SUM(F30:F30)</f>
        <v>1647000</v>
      </c>
      <c r="G29" s="39">
        <f>SUM(G30:G30)</f>
        <v>975000</v>
      </c>
      <c r="H29" s="40">
        <f t="shared" si="0"/>
        <v>59.19854280510018</v>
      </c>
      <c r="I29" s="34"/>
      <c r="J29" s="35"/>
    </row>
    <row r="30" spans="1:10" ht="25.5">
      <c r="A30" s="17"/>
      <c r="B30" s="17">
        <v>75411</v>
      </c>
      <c r="C30" s="29" t="s">
        <v>40</v>
      </c>
      <c r="D30" s="30">
        <f>F30/$F$11*100</f>
        <v>42.13670713530257</v>
      </c>
      <c r="E30" s="31"/>
      <c r="F30" s="32">
        <v>1647000</v>
      </c>
      <c r="G30" s="32">
        <v>975000</v>
      </c>
      <c r="H30" s="33">
        <f t="shared" si="0"/>
        <v>59.19854280510018</v>
      </c>
      <c r="I30" s="34"/>
      <c r="J30" s="35">
        <f>G30/$G$11*100</f>
        <v>45.764699973667696</v>
      </c>
    </row>
    <row r="31" spans="1:10" ht="12.75">
      <c r="A31" s="26">
        <v>851</v>
      </c>
      <c r="B31" s="26"/>
      <c r="C31" s="36" t="s">
        <v>51</v>
      </c>
      <c r="D31" s="37"/>
      <c r="E31" s="31"/>
      <c r="F31" s="39">
        <f>SUM(F32:F32)</f>
        <v>735355</v>
      </c>
      <c r="G31" s="39">
        <f>SUM(G32:G32)</f>
        <v>385800</v>
      </c>
      <c r="H31" s="40">
        <f t="shared" si="0"/>
        <v>52.464455943047916</v>
      </c>
      <c r="I31" s="34"/>
      <c r="J31" s="35"/>
    </row>
    <row r="32" spans="1:10" ht="51">
      <c r="A32" s="17"/>
      <c r="B32" s="17">
        <v>85156</v>
      </c>
      <c r="C32" s="29" t="s">
        <v>81</v>
      </c>
      <c r="D32" s="30">
        <f>F32/$F$11*100</f>
        <v>18.813259426521206</v>
      </c>
      <c r="E32" s="31"/>
      <c r="F32" s="32">
        <v>735355</v>
      </c>
      <c r="G32" s="32">
        <v>385800</v>
      </c>
      <c r="H32" s="33">
        <f t="shared" si="0"/>
        <v>52.464455943047916</v>
      </c>
      <c r="I32" s="34"/>
      <c r="J32" s="35">
        <f>G32/$G$11*100</f>
        <v>18.108739743426664</v>
      </c>
    </row>
    <row r="33" spans="1:10" ht="12.75">
      <c r="A33" s="26">
        <v>853</v>
      </c>
      <c r="B33" s="26"/>
      <c r="C33" s="36" t="s">
        <v>53</v>
      </c>
      <c r="D33" s="37"/>
      <c r="E33" s="31"/>
      <c r="F33" s="39">
        <f>SUM(F34:F37)</f>
        <v>932325</v>
      </c>
      <c r="G33" s="39">
        <f>SUM(G34:G37)</f>
        <v>500044</v>
      </c>
      <c r="H33" s="40">
        <f t="shared" si="0"/>
        <v>53.63408682594589</v>
      </c>
      <c r="I33" s="34"/>
      <c r="J33" s="35"/>
    </row>
    <row r="34" spans="1:10" ht="25.5">
      <c r="A34" s="17"/>
      <c r="B34" s="17">
        <v>85316</v>
      </c>
      <c r="C34" s="29" t="s">
        <v>56</v>
      </c>
      <c r="D34" s="30">
        <f>F34/$F$11*100</f>
        <v>0.43492654602315955</v>
      </c>
      <c r="E34" s="31"/>
      <c r="F34" s="32">
        <v>17000</v>
      </c>
      <c r="G34" s="32">
        <v>7179</v>
      </c>
      <c r="H34" s="33">
        <f t="shared" si="0"/>
        <v>42.22941176470588</v>
      </c>
      <c r="I34" s="34"/>
      <c r="J34" s="35">
        <f>G34/$G$11*100</f>
        <v>0.33696900626765164</v>
      </c>
    </row>
    <row r="35" spans="1:10" ht="25.5">
      <c r="A35" s="17"/>
      <c r="B35" s="17">
        <v>85318</v>
      </c>
      <c r="C35" s="29" t="s">
        <v>57</v>
      </c>
      <c r="D35" s="30">
        <f>F35/$F$11*100</f>
        <v>2.2641764307676246</v>
      </c>
      <c r="E35" s="31"/>
      <c r="F35" s="32">
        <v>88500</v>
      </c>
      <c r="G35" s="32">
        <v>47653</v>
      </c>
      <c r="H35" s="33">
        <f t="shared" si="0"/>
        <v>53.845197740112994</v>
      </c>
      <c r="I35" s="34"/>
      <c r="J35" s="35">
        <f>G35/$G$11*100</f>
        <v>2.2367438439437812</v>
      </c>
    </row>
    <row r="36" spans="1:10" ht="25.5">
      <c r="A36" s="17"/>
      <c r="B36" s="17">
        <v>85321</v>
      </c>
      <c r="C36" s="29" t="s">
        <v>58</v>
      </c>
      <c r="D36" s="30">
        <f>F36/$F$11*100</f>
        <v>2.097880986699946</v>
      </c>
      <c r="E36" s="31"/>
      <c r="F36" s="32">
        <v>82000</v>
      </c>
      <c r="G36" s="32">
        <v>44153</v>
      </c>
      <c r="H36" s="33">
        <f t="shared" si="0"/>
        <v>53.84512195121951</v>
      </c>
      <c r="I36" s="34"/>
      <c r="J36" s="35">
        <f>G36/$G$11*100</f>
        <v>2.072460305576769</v>
      </c>
    </row>
    <row r="37" spans="1:10" ht="14.25" customHeight="1">
      <c r="A37" s="17"/>
      <c r="B37" s="17">
        <v>85333</v>
      </c>
      <c r="C37" s="4" t="s">
        <v>59</v>
      </c>
      <c r="D37" s="41">
        <f>F37/$F$11*100</f>
        <v>19.055539096570577</v>
      </c>
      <c r="F37" s="3">
        <v>744825</v>
      </c>
      <c r="G37" s="3">
        <v>401059</v>
      </c>
      <c r="H37" s="42">
        <f t="shared" si="0"/>
        <v>53.84607122478434</v>
      </c>
      <c r="I37" s="23"/>
      <c r="J37" s="24">
        <f>G37/$G$11*100</f>
        <v>18.824969032553017</v>
      </c>
    </row>
    <row r="38" spans="1:10" ht="76.5">
      <c r="A38" s="12"/>
      <c r="B38" s="12"/>
      <c r="C38" s="14" t="s">
        <v>82</v>
      </c>
      <c r="D38" s="80"/>
      <c r="E38" s="81">
        <f>F4593/$F$15*100</f>
        <v>0</v>
      </c>
      <c r="F38" s="15">
        <f>SUM(F40)</f>
        <v>19310</v>
      </c>
      <c r="G38" s="15">
        <f>SUM(G40)</f>
        <v>13854</v>
      </c>
      <c r="H38" s="82">
        <f t="shared" si="0"/>
        <v>71.74520973588814</v>
      </c>
      <c r="I38" s="16">
        <f>G38/$G$103*100</f>
        <v>0.08622575064140282</v>
      </c>
      <c r="J38" s="83"/>
    </row>
    <row r="39" spans="1:10" ht="12.75">
      <c r="A39" s="17"/>
      <c r="B39" s="17"/>
      <c r="C39" s="18" t="s">
        <v>14</v>
      </c>
      <c r="D39" s="19"/>
      <c r="E39" s="20"/>
      <c r="F39" s="21"/>
      <c r="G39" s="21"/>
      <c r="H39" s="22"/>
      <c r="I39" s="23"/>
      <c r="J39" s="24"/>
    </row>
    <row r="40" spans="1:10" ht="12.75">
      <c r="A40" s="26">
        <v>750</v>
      </c>
      <c r="B40" s="26"/>
      <c r="C40" s="27" t="s">
        <v>33</v>
      </c>
      <c r="D40" s="19"/>
      <c r="E40" s="20"/>
      <c r="F40" s="21">
        <f>SUM(F41,F42)</f>
        <v>19310</v>
      </c>
      <c r="G40" s="21">
        <f>SUM(G41,G42)</f>
        <v>13854</v>
      </c>
      <c r="H40" s="22">
        <f>G40/F40*100</f>
        <v>71.74520973588814</v>
      </c>
      <c r="I40" s="23"/>
      <c r="J40" s="24"/>
    </row>
    <row r="41" spans="1:10" ht="12.75">
      <c r="A41" s="43"/>
      <c r="B41" s="17">
        <v>75011</v>
      </c>
      <c r="C41" s="29" t="s">
        <v>34</v>
      </c>
      <c r="D41" s="30"/>
      <c r="E41" s="44"/>
      <c r="F41" s="32">
        <v>11310</v>
      </c>
      <c r="G41" s="32">
        <v>5854</v>
      </c>
      <c r="H41" s="33">
        <f>G41/F41*100</f>
        <v>51.75950486295314</v>
      </c>
      <c r="I41" s="34"/>
      <c r="J41" s="35">
        <f>G41/$G$38*100</f>
        <v>42.25494442038401</v>
      </c>
    </row>
    <row r="42" spans="1:10" ht="12.75">
      <c r="A42" s="43"/>
      <c r="B42" s="17">
        <v>75045</v>
      </c>
      <c r="C42" s="4" t="s">
        <v>37</v>
      </c>
      <c r="D42" s="41"/>
      <c r="E42" s="45"/>
      <c r="F42" s="3">
        <v>8000</v>
      </c>
      <c r="G42" s="3">
        <v>8000</v>
      </c>
      <c r="H42" s="42">
        <f>G42/F42*100</f>
        <v>100</v>
      </c>
      <c r="I42" s="23"/>
      <c r="J42" s="24">
        <f>G42/$G$38*100</f>
        <v>57.745055579616</v>
      </c>
    </row>
    <row r="43" spans="1:10" ht="51">
      <c r="A43" s="12"/>
      <c r="B43" s="12"/>
      <c r="C43" s="14" t="s">
        <v>83</v>
      </c>
      <c r="D43" s="80"/>
      <c r="E43" s="81">
        <f>F43/$F$103*100</f>
        <v>8.27259227575523</v>
      </c>
      <c r="F43" s="15">
        <f>SUM(F45,F48,F54,F60)</f>
        <v>2381223</v>
      </c>
      <c r="G43" s="15">
        <f>SUM(G45,G48,G54,G60)</f>
        <v>1316585</v>
      </c>
      <c r="H43" s="82">
        <f>G43/F43*100</f>
        <v>55.29028570612664</v>
      </c>
      <c r="I43" s="16">
        <f>G43/$G$103*100</f>
        <v>8.194278180179829</v>
      </c>
      <c r="J43" s="83"/>
    </row>
    <row r="44" spans="1:10" ht="12.75">
      <c r="A44" s="17"/>
      <c r="B44" s="17"/>
      <c r="C44" s="18" t="s">
        <v>14</v>
      </c>
      <c r="D44" s="19"/>
      <c r="E44" s="20"/>
      <c r="F44" s="21"/>
      <c r="G44" s="21"/>
      <c r="H44" s="22"/>
      <c r="I44" s="23"/>
      <c r="J44" s="24"/>
    </row>
    <row r="45" spans="1:10" ht="12.75">
      <c r="A45" s="25" t="s">
        <v>18</v>
      </c>
      <c r="B45" s="26"/>
      <c r="C45" s="27" t="s">
        <v>19</v>
      </c>
      <c r="D45" s="48">
        <f aca="true" t="shared" si="1" ref="D45:D62">F45/$F$43*100</f>
        <v>0.9952868756937086</v>
      </c>
      <c r="F45" s="21">
        <f>SUM(F46)</f>
        <v>23700</v>
      </c>
      <c r="G45" s="21">
        <f>SUM(G46)</f>
        <v>11000</v>
      </c>
      <c r="H45" s="22">
        <f aca="true" t="shared" si="2" ref="H45:H66">G45/F45*100</f>
        <v>46.41350210970464</v>
      </c>
      <c r="I45" s="23"/>
      <c r="J45" s="24"/>
    </row>
    <row r="46" spans="1:10" ht="12.75">
      <c r="A46" s="17"/>
      <c r="B46" s="28" t="s">
        <v>22</v>
      </c>
      <c r="C46" s="29" t="s">
        <v>23</v>
      </c>
      <c r="D46" s="30">
        <f t="shared" si="1"/>
        <v>0.9952868756937086</v>
      </c>
      <c r="E46" s="31"/>
      <c r="F46" s="32">
        <v>23700</v>
      </c>
      <c r="G46" s="32">
        <v>11000</v>
      </c>
      <c r="H46" s="33">
        <f t="shared" si="2"/>
        <v>46.41350210970464</v>
      </c>
      <c r="I46" s="34"/>
      <c r="J46" s="35">
        <f>G46/$G$43*100</f>
        <v>0.8354948598077603</v>
      </c>
    </row>
    <row r="47" spans="1:10" ht="12.75">
      <c r="A47" s="43"/>
      <c r="B47" s="28"/>
      <c r="C47" s="29"/>
      <c r="D47" s="48"/>
      <c r="E47" s="31"/>
      <c r="F47" s="32"/>
      <c r="G47" s="32"/>
      <c r="H47" s="33"/>
      <c r="I47" s="34"/>
      <c r="J47" s="35"/>
    </row>
    <row r="48" spans="1:10" ht="12.75">
      <c r="A48" s="26">
        <v>801</v>
      </c>
      <c r="B48" s="26"/>
      <c r="C48" s="36" t="s">
        <v>47</v>
      </c>
      <c r="D48" s="48">
        <f t="shared" si="1"/>
        <v>2.8150660395939395</v>
      </c>
      <c r="E48" s="49"/>
      <c r="F48" s="39">
        <f>SUM(F49,F50,F51,F52,F53)</f>
        <v>67033</v>
      </c>
      <c r="G48" s="39">
        <f>SUM(G49,G50,G51,G52,G53)</f>
        <v>71933</v>
      </c>
      <c r="H48" s="40">
        <f t="shared" si="2"/>
        <v>107.3098324705742</v>
      </c>
      <c r="I48" s="34"/>
      <c r="J48" s="35"/>
    </row>
    <row r="49" spans="1:10" ht="12.75" hidden="1">
      <c r="A49" s="43"/>
      <c r="B49" s="17"/>
      <c r="C49" s="36"/>
      <c r="D49" s="48"/>
      <c r="E49" s="49"/>
      <c r="F49" s="32"/>
      <c r="G49" s="32"/>
      <c r="H49" s="40"/>
      <c r="I49" s="34"/>
      <c r="J49" s="35"/>
    </row>
    <row r="50" spans="1:10" ht="12.75" hidden="1">
      <c r="A50" s="43"/>
      <c r="B50" s="17"/>
      <c r="C50" s="36"/>
      <c r="D50" s="48"/>
      <c r="E50" s="49"/>
      <c r="F50" s="32"/>
      <c r="G50" s="32"/>
      <c r="H50" s="40"/>
      <c r="I50" s="34"/>
      <c r="J50" s="35"/>
    </row>
    <row r="51" spans="1:10" ht="12.75" hidden="1">
      <c r="A51" s="43"/>
      <c r="B51" s="17"/>
      <c r="C51" s="36"/>
      <c r="D51" s="48"/>
      <c r="E51" s="49"/>
      <c r="F51" s="32"/>
      <c r="G51" s="32"/>
      <c r="H51" s="40"/>
      <c r="I51" s="34"/>
      <c r="J51" s="35"/>
    </row>
    <row r="52" spans="1:10" ht="12.75" hidden="1">
      <c r="A52" s="43"/>
      <c r="B52" s="17"/>
      <c r="C52" s="36"/>
      <c r="D52" s="48"/>
      <c r="E52" s="49"/>
      <c r="F52" s="32"/>
      <c r="G52" s="32"/>
      <c r="H52" s="40"/>
      <c r="I52" s="34"/>
      <c r="J52" s="35"/>
    </row>
    <row r="53" spans="1:10" ht="12.75">
      <c r="A53" s="17"/>
      <c r="B53" s="17">
        <v>80195</v>
      </c>
      <c r="C53" s="29" t="s">
        <v>84</v>
      </c>
      <c r="D53" s="30">
        <f t="shared" si="1"/>
        <v>2.8150660395939395</v>
      </c>
      <c r="E53" s="31"/>
      <c r="F53" s="32">
        <v>67033</v>
      </c>
      <c r="G53" s="32">
        <v>71933</v>
      </c>
      <c r="H53" s="33">
        <f t="shared" si="2"/>
        <v>107.3098324705742</v>
      </c>
      <c r="I53" s="34"/>
      <c r="J53" s="35">
        <f>G53/$G$43*100</f>
        <v>5.4636047045956015</v>
      </c>
    </row>
    <row r="54" spans="1:10" ht="12.75">
      <c r="A54" s="26">
        <v>853</v>
      </c>
      <c r="B54" s="26"/>
      <c r="C54" s="36" t="s">
        <v>53</v>
      </c>
      <c r="D54" s="48">
        <f t="shared" si="1"/>
        <v>93.08200029984593</v>
      </c>
      <c r="E54" s="49"/>
      <c r="F54" s="39">
        <f>SUM(F55,F56,F57,F58,F59)</f>
        <v>2216490</v>
      </c>
      <c r="G54" s="39">
        <f>SUM(G55,G56,G57,G58,G59)</f>
        <v>1159652</v>
      </c>
      <c r="H54" s="40">
        <f t="shared" si="2"/>
        <v>52.31929762823202</v>
      </c>
      <c r="I54" s="50"/>
      <c r="J54" s="51"/>
    </row>
    <row r="55" spans="1:10" ht="25.5">
      <c r="A55" s="17"/>
      <c r="B55" s="17">
        <v>85301</v>
      </c>
      <c r="C55" s="29" t="s">
        <v>85</v>
      </c>
      <c r="D55" s="30">
        <f t="shared" si="1"/>
        <v>50.084347413073026</v>
      </c>
      <c r="E55" s="31"/>
      <c r="F55" s="32">
        <v>1192620</v>
      </c>
      <c r="G55" s="32">
        <v>642180</v>
      </c>
      <c r="H55" s="33">
        <f t="shared" si="2"/>
        <v>53.84615384615385</v>
      </c>
      <c r="I55" s="34"/>
      <c r="J55" s="35">
        <f aca="true" t="shared" si="3" ref="J55:J62">G55/$G$43*100</f>
        <v>48.77618991557704</v>
      </c>
    </row>
    <row r="56" spans="1:10" ht="12.75">
      <c r="A56" s="17"/>
      <c r="B56" s="17">
        <v>85304</v>
      </c>
      <c r="C56" s="29" t="s">
        <v>55</v>
      </c>
      <c r="D56" s="30">
        <f t="shared" si="1"/>
        <v>36.019306045674846</v>
      </c>
      <c r="E56" s="31"/>
      <c r="F56" s="32">
        <v>857700</v>
      </c>
      <c r="G56" s="32">
        <v>426400</v>
      </c>
      <c r="H56" s="33">
        <f t="shared" si="2"/>
        <v>49.71435233764719</v>
      </c>
      <c r="I56" s="34"/>
      <c r="J56" s="35">
        <f t="shared" si="3"/>
        <v>32.386818929275364</v>
      </c>
    </row>
    <row r="57" spans="1:10" ht="12.75">
      <c r="A57" s="17"/>
      <c r="B57" s="17">
        <v>85326</v>
      </c>
      <c r="C57" s="29" t="s">
        <v>107</v>
      </c>
      <c r="D57" s="30">
        <f t="shared" si="1"/>
        <v>0.65092601574905</v>
      </c>
      <c r="E57" s="31"/>
      <c r="F57" s="32">
        <v>15500</v>
      </c>
      <c r="G57" s="32">
        <v>5492</v>
      </c>
      <c r="H57" s="33">
        <f t="shared" si="2"/>
        <v>35.432258064516134</v>
      </c>
      <c r="I57" s="34"/>
      <c r="J57" s="35"/>
    </row>
    <row r="58" spans="1:10" ht="12.75">
      <c r="A58" s="17"/>
      <c r="B58" s="17">
        <v>85333</v>
      </c>
      <c r="C58" s="29" t="s">
        <v>59</v>
      </c>
      <c r="D58" s="30">
        <f t="shared" si="1"/>
        <v>6.14705132614627</v>
      </c>
      <c r="E58" s="31"/>
      <c r="F58" s="32">
        <v>146375</v>
      </c>
      <c r="G58" s="32">
        <v>81285</v>
      </c>
      <c r="H58" s="33">
        <f t="shared" si="2"/>
        <v>55.532023911187025</v>
      </c>
      <c r="I58" s="34"/>
      <c r="J58" s="35">
        <f t="shared" si="3"/>
        <v>6.173927243588526</v>
      </c>
    </row>
    <row r="59" spans="1:10" ht="12.75">
      <c r="A59" s="17"/>
      <c r="B59" s="17">
        <v>85395</v>
      </c>
      <c r="C59" s="52" t="s">
        <v>84</v>
      </c>
      <c r="D59" s="48">
        <f t="shared" si="1"/>
        <v>0.18036949920272063</v>
      </c>
      <c r="E59" s="53"/>
      <c r="F59" s="54">
        <v>4295</v>
      </c>
      <c r="G59" s="54">
        <v>4295</v>
      </c>
      <c r="H59" s="55">
        <f t="shared" si="2"/>
        <v>100</v>
      </c>
      <c r="I59" s="56"/>
      <c r="J59" s="57">
        <f t="shared" si="3"/>
        <v>0.3262227657158482</v>
      </c>
    </row>
    <row r="60" spans="1:10" s="58" customFormat="1" ht="25.5">
      <c r="A60" s="26">
        <v>854</v>
      </c>
      <c r="B60" s="26"/>
      <c r="C60" s="36" t="s">
        <v>60</v>
      </c>
      <c r="D60" s="30">
        <f t="shared" si="1"/>
        <v>3.1076467848664318</v>
      </c>
      <c r="E60" s="49"/>
      <c r="F60" s="39">
        <f>SUM(F61,F62)</f>
        <v>74000</v>
      </c>
      <c r="G60" s="39">
        <f>SUM(G61,G62)</f>
        <v>74000</v>
      </c>
      <c r="H60" s="33">
        <f t="shared" si="2"/>
        <v>100</v>
      </c>
      <c r="I60" s="50"/>
      <c r="J60" s="35">
        <f t="shared" si="3"/>
        <v>5.6206017841612965</v>
      </c>
    </row>
    <row r="61" spans="1:10" s="58" customFormat="1" ht="12.75" hidden="1">
      <c r="A61" s="43"/>
      <c r="B61" s="17">
        <v>85403</v>
      </c>
      <c r="C61" s="18"/>
      <c r="D61" s="41"/>
      <c r="E61" s="61"/>
      <c r="F61" s="3"/>
      <c r="G61" s="3"/>
      <c r="H61" s="42"/>
      <c r="I61" s="62"/>
      <c r="J61" s="60"/>
    </row>
    <row r="62" spans="1:10" ht="12.75">
      <c r="A62" s="17"/>
      <c r="B62" s="17">
        <v>85415</v>
      </c>
      <c r="C62" s="4" t="s">
        <v>66</v>
      </c>
      <c r="D62" s="41">
        <f t="shared" si="1"/>
        <v>3.1076467848664318</v>
      </c>
      <c r="E62" s="59"/>
      <c r="F62" s="3">
        <v>74000</v>
      </c>
      <c r="G62" s="3">
        <v>74000</v>
      </c>
      <c r="H62" s="42">
        <f t="shared" si="2"/>
        <v>100</v>
      </c>
      <c r="I62" s="23"/>
      <c r="J62" s="60">
        <f t="shared" si="3"/>
        <v>5.6206017841612965</v>
      </c>
    </row>
    <row r="63" spans="1:10" s="58" customFormat="1" ht="89.25">
      <c r="A63" s="46"/>
      <c r="B63" s="46"/>
      <c r="C63" s="14" t="s">
        <v>108</v>
      </c>
      <c r="D63" s="80"/>
      <c r="E63" s="82">
        <f>F63/$F$103*100</f>
        <v>0.21574123058797928</v>
      </c>
      <c r="F63" s="15">
        <f>SUM(F64)</f>
        <v>62100</v>
      </c>
      <c r="G63" s="15">
        <f>SUM(G65)</f>
        <v>31050</v>
      </c>
      <c r="H63" s="82">
        <f t="shared" si="2"/>
        <v>50</v>
      </c>
      <c r="I63" s="84">
        <f>G63/$G$103*100</f>
        <v>0.1932517364959981</v>
      </c>
      <c r="J63" s="85"/>
    </row>
    <row r="64" spans="1:10" s="58" customFormat="1" ht="12.75">
      <c r="A64" s="43">
        <v>20</v>
      </c>
      <c r="B64" s="43"/>
      <c r="C64" s="18" t="s">
        <v>19</v>
      </c>
      <c r="D64" s="19"/>
      <c r="E64" s="61"/>
      <c r="F64" s="21">
        <f>SUM(F65)</f>
        <v>62100</v>
      </c>
      <c r="G64" s="21">
        <f>SUM(G65)</f>
        <v>31050</v>
      </c>
      <c r="H64" s="22">
        <f t="shared" si="2"/>
        <v>50</v>
      </c>
      <c r="I64" s="62"/>
      <c r="J64" s="63"/>
    </row>
    <row r="65" spans="1:10" ht="12.75">
      <c r="A65" s="64"/>
      <c r="B65" s="64">
        <v>2001</v>
      </c>
      <c r="C65" s="65" t="s">
        <v>21</v>
      </c>
      <c r="D65" s="41">
        <f>F65/$F$43*100</f>
        <v>2.607903585678452</v>
      </c>
      <c r="E65" s="66"/>
      <c r="F65" s="67">
        <v>62100</v>
      </c>
      <c r="G65" s="67">
        <v>31050</v>
      </c>
      <c r="H65" s="68">
        <f t="shared" si="2"/>
        <v>50</v>
      </c>
      <c r="I65" s="69"/>
      <c r="J65" s="70"/>
    </row>
    <row r="66" spans="1:10" ht="25.5">
      <c r="A66" s="12"/>
      <c r="B66" s="12"/>
      <c r="C66" s="14" t="s">
        <v>87</v>
      </c>
      <c r="D66" s="80"/>
      <c r="E66" s="81">
        <f>F66/$F$103*100</f>
        <v>67.88672327772143</v>
      </c>
      <c r="F66" s="15">
        <f>SUM(F68)</f>
        <v>19540843</v>
      </c>
      <c r="G66" s="15">
        <f>SUM(G68)</f>
        <v>11471009</v>
      </c>
      <c r="H66" s="82">
        <f t="shared" si="2"/>
        <v>58.70273355146449</v>
      </c>
      <c r="I66" s="16">
        <f>G66/$G$103*100</f>
        <v>71.39428047057078</v>
      </c>
      <c r="J66" s="83"/>
    </row>
    <row r="67" spans="1:10" ht="12.75">
      <c r="A67" s="17"/>
      <c r="B67" s="17"/>
      <c r="C67" s="18" t="s">
        <v>14</v>
      </c>
      <c r="D67" s="19"/>
      <c r="E67" s="20"/>
      <c r="F67" s="21"/>
      <c r="G67" s="21"/>
      <c r="H67" s="22"/>
      <c r="I67" s="23"/>
      <c r="J67" s="24"/>
    </row>
    <row r="68" spans="1:10" ht="12.75">
      <c r="A68" s="26">
        <v>758</v>
      </c>
      <c r="B68" s="26"/>
      <c r="C68" s="27" t="s">
        <v>43</v>
      </c>
      <c r="D68" s="19"/>
      <c r="E68" s="20"/>
      <c r="F68" s="21">
        <f>SUM(F69:F71)</f>
        <v>19540843</v>
      </c>
      <c r="G68" s="21">
        <f>SUM(G69:G71)</f>
        <v>11471009</v>
      </c>
      <c r="H68" s="22">
        <f>G68/F68*100</f>
        <v>58.70273355146449</v>
      </c>
      <c r="I68" s="23"/>
      <c r="J68" s="24"/>
    </row>
    <row r="69" spans="1:10" ht="38.25">
      <c r="A69" s="17"/>
      <c r="B69" s="17">
        <v>75801</v>
      </c>
      <c r="C69" s="29" t="s">
        <v>88</v>
      </c>
      <c r="D69" s="30">
        <f>F69/$F$66*100</f>
        <v>75.42366519192647</v>
      </c>
      <c r="E69" s="31"/>
      <c r="F69" s="32">
        <v>14738420</v>
      </c>
      <c r="G69" s="32">
        <v>9069797</v>
      </c>
      <c r="H69" s="33">
        <f>G69/F69*100</f>
        <v>61.53846206038368</v>
      </c>
      <c r="I69" s="34"/>
      <c r="J69" s="35">
        <f>G69/$G$66*100</f>
        <v>79.06712478387908</v>
      </c>
    </row>
    <row r="70" spans="1:10" ht="25.5">
      <c r="A70" s="17"/>
      <c r="B70" s="17">
        <v>75803</v>
      </c>
      <c r="C70" s="29" t="s">
        <v>89</v>
      </c>
      <c r="D70" s="30">
        <f>F70/$F$66*100</f>
        <v>5.404516069240206</v>
      </c>
      <c r="E70" s="31"/>
      <c r="F70" s="32">
        <v>1056088</v>
      </c>
      <c r="G70" s="32">
        <v>528042</v>
      </c>
      <c r="H70" s="33">
        <f>G70/F70*100</f>
        <v>49.999810621842116</v>
      </c>
      <c r="I70" s="34"/>
      <c r="J70" s="35">
        <f>G70/$G$66*100</f>
        <v>4.603274219382096</v>
      </c>
    </row>
    <row r="71" spans="1:10" ht="29.25" customHeight="1">
      <c r="A71" s="17"/>
      <c r="B71" s="17">
        <v>75806</v>
      </c>
      <c r="C71" s="52" t="s">
        <v>90</v>
      </c>
      <c r="D71" s="48">
        <f>F71/$F$66*100</f>
        <v>19.171818738833323</v>
      </c>
      <c r="E71" s="53"/>
      <c r="F71" s="54">
        <v>3746335</v>
      </c>
      <c r="G71" s="54">
        <v>1873170</v>
      </c>
      <c r="H71" s="55">
        <f>G71/F71*100</f>
        <v>50.00006673188596</v>
      </c>
      <c r="I71" s="56"/>
      <c r="J71" s="57">
        <f>G71/$G$66*100</f>
        <v>16.329600996738822</v>
      </c>
    </row>
    <row r="72" spans="1:10" ht="12.75">
      <c r="A72" s="12"/>
      <c r="B72" s="12"/>
      <c r="C72" s="14" t="s">
        <v>91</v>
      </c>
      <c r="D72" s="80"/>
      <c r="E72" s="81">
        <f>F72/$F$103*100</f>
        <v>9.978646829312625</v>
      </c>
      <c r="F72" s="15">
        <f>SUM(F74,F76,F80,F82,F84,F86,F88,F92,F98)</f>
        <v>2872302</v>
      </c>
      <c r="G72" s="15">
        <f>SUM(G74,G76,G79,G80,G82,G84,G86,G88,G92,G98)</f>
        <v>1104165</v>
      </c>
      <c r="H72" s="82">
        <f>G72/F72*100</f>
        <v>38.441814266048624</v>
      </c>
      <c r="I72" s="16">
        <f>G72/$G$103*100</f>
        <v>6.872199794785949</v>
      </c>
      <c r="J72" s="83"/>
    </row>
    <row r="73" spans="1:10" ht="12.75">
      <c r="A73" s="17"/>
      <c r="B73" s="17"/>
      <c r="C73" s="18" t="s">
        <v>14</v>
      </c>
      <c r="D73" s="41"/>
      <c r="E73" s="20"/>
      <c r="F73" s="21"/>
      <c r="G73" s="21"/>
      <c r="H73" s="22"/>
      <c r="I73" s="23"/>
      <c r="J73" s="24"/>
    </row>
    <row r="74" spans="1:10" ht="52.5" customHeight="1">
      <c r="A74" s="26">
        <v>756</v>
      </c>
      <c r="B74" s="26"/>
      <c r="C74" s="18" t="s">
        <v>92</v>
      </c>
      <c r="D74" s="19"/>
      <c r="F74" s="21">
        <f>SUM(F75)</f>
        <v>315371</v>
      </c>
      <c r="G74" s="21">
        <f>SUM(G75)</f>
        <v>98967</v>
      </c>
      <c r="H74" s="22">
        <f aca="true" t="shared" si="4" ref="H74:H99">G74/F74*100</f>
        <v>31.381135234374753</v>
      </c>
      <c r="I74" s="23"/>
      <c r="J74" s="24"/>
    </row>
    <row r="75" spans="1:10" ht="38.25">
      <c r="A75" s="17"/>
      <c r="B75" s="17">
        <v>75622</v>
      </c>
      <c r="C75" s="52" t="s">
        <v>93</v>
      </c>
      <c r="D75" s="48">
        <f>F75/$F$66*100</f>
        <v>1.613906830938665</v>
      </c>
      <c r="E75" s="53"/>
      <c r="F75" s="54">
        <v>315371</v>
      </c>
      <c r="G75" s="54">
        <v>98967</v>
      </c>
      <c r="H75" s="55">
        <f t="shared" si="4"/>
        <v>31.381135234374753</v>
      </c>
      <c r="I75" s="56"/>
      <c r="J75" s="57"/>
    </row>
    <row r="76" spans="1:10" ht="12.75">
      <c r="A76" s="26">
        <v>600</v>
      </c>
      <c r="B76" s="26"/>
      <c r="C76" s="36" t="s">
        <v>24</v>
      </c>
      <c r="D76" s="37"/>
      <c r="E76" s="49"/>
      <c r="F76" s="39">
        <f>SUM(F77)</f>
        <v>3000</v>
      </c>
      <c r="G76" s="39">
        <f>SUM(G77)</f>
        <v>4170</v>
      </c>
      <c r="H76" s="40">
        <f>G76/F76*100</f>
        <v>139</v>
      </c>
      <c r="I76" s="50"/>
      <c r="J76" s="51"/>
    </row>
    <row r="77" spans="1:10" ht="12.75">
      <c r="A77" s="47"/>
      <c r="B77" s="74">
        <v>60014</v>
      </c>
      <c r="C77" s="29" t="s">
        <v>25</v>
      </c>
      <c r="D77" s="71"/>
      <c r="E77" s="75"/>
      <c r="F77" s="32">
        <v>3000</v>
      </c>
      <c r="G77" s="32">
        <v>4170</v>
      </c>
      <c r="H77" s="72"/>
      <c r="I77" s="76"/>
      <c r="J77" s="73"/>
    </row>
    <row r="78" spans="1:10" ht="12.75">
      <c r="A78" s="26">
        <v>710</v>
      </c>
      <c r="B78" s="26"/>
      <c r="C78" s="36" t="s">
        <v>29</v>
      </c>
      <c r="D78" s="37"/>
      <c r="E78" s="31"/>
      <c r="F78" s="39">
        <f>SUM(F79)</f>
        <v>0</v>
      </c>
      <c r="G78" s="39">
        <f>SUM(G79)</f>
        <v>2</v>
      </c>
      <c r="H78" s="33"/>
      <c r="I78" s="34"/>
      <c r="J78" s="35"/>
    </row>
    <row r="79" spans="1:10" ht="12.75">
      <c r="A79" s="47"/>
      <c r="B79" s="74">
        <v>71015</v>
      </c>
      <c r="C79" s="29" t="s">
        <v>32</v>
      </c>
      <c r="D79" s="71"/>
      <c r="E79" s="75"/>
      <c r="F79" s="32"/>
      <c r="G79" s="32">
        <v>2</v>
      </c>
      <c r="H79" s="72"/>
      <c r="I79" s="76"/>
      <c r="J79" s="73"/>
    </row>
    <row r="80" spans="1:10" ht="12.75">
      <c r="A80" s="26">
        <v>750</v>
      </c>
      <c r="B80" s="26"/>
      <c r="C80" s="36" t="s">
        <v>33</v>
      </c>
      <c r="D80" s="37"/>
      <c r="E80" s="49"/>
      <c r="F80" s="39">
        <f>SUM(F81)</f>
        <v>708526</v>
      </c>
      <c r="G80" s="39">
        <f>SUM(G81)</f>
        <v>148254</v>
      </c>
      <c r="H80" s="40">
        <f t="shared" si="4"/>
        <v>20.92428506505054</v>
      </c>
      <c r="I80" s="50"/>
      <c r="J80" s="51"/>
    </row>
    <row r="81" spans="1:10" ht="12.75">
      <c r="A81" s="17"/>
      <c r="B81" s="17">
        <v>75020</v>
      </c>
      <c r="C81" s="29" t="s">
        <v>36</v>
      </c>
      <c r="D81" s="30"/>
      <c r="E81" s="31"/>
      <c r="F81" s="32">
        <v>708526</v>
      </c>
      <c r="G81" s="32">
        <v>148254</v>
      </c>
      <c r="H81" s="33">
        <f t="shared" si="4"/>
        <v>20.92428506505054</v>
      </c>
      <c r="I81" s="34"/>
      <c r="J81" s="35"/>
    </row>
    <row r="82" spans="1:10" ht="25.5">
      <c r="A82" s="26">
        <v>754</v>
      </c>
      <c r="B82" s="25"/>
      <c r="C82" s="36" t="s">
        <v>109</v>
      </c>
      <c r="D82" s="37"/>
      <c r="E82" s="49"/>
      <c r="F82" s="39">
        <f>SUM(F83)</f>
        <v>600</v>
      </c>
      <c r="G82" s="39">
        <f>SUM(G83)</f>
        <v>395</v>
      </c>
      <c r="H82" s="40">
        <f t="shared" si="4"/>
        <v>65.83333333333333</v>
      </c>
      <c r="I82" s="50"/>
      <c r="J82" s="51"/>
    </row>
    <row r="83" spans="1:10" ht="25.5">
      <c r="A83" s="17"/>
      <c r="B83" s="28">
        <v>75411</v>
      </c>
      <c r="C83" s="52" t="s">
        <v>110</v>
      </c>
      <c r="D83" s="48"/>
      <c r="E83" s="53"/>
      <c r="F83" s="54">
        <v>600</v>
      </c>
      <c r="G83" s="54">
        <v>395</v>
      </c>
      <c r="H83" s="55">
        <f t="shared" si="4"/>
        <v>65.83333333333333</v>
      </c>
      <c r="I83" s="56"/>
      <c r="J83" s="57"/>
    </row>
    <row r="84" spans="1:10" s="58" customFormat="1" ht="63.75">
      <c r="A84" s="26">
        <v>756</v>
      </c>
      <c r="B84" s="26"/>
      <c r="C84" s="36" t="s">
        <v>92</v>
      </c>
      <c r="D84" s="37"/>
      <c r="E84" s="49"/>
      <c r="F84" s="39">
        <f>SUM(F85)</f>
        <v>1471905</v>
      </c>
      <c r="G84" s="39">
        <f>SUM(G85)</f>
        <v>503049</v>
      </c>
      <c r="H84" s="40">
        <f t="shared" si="4"/>
        <v>34.17673015581848</v>
      </c>
      <c r="I84" s="50"/>
      <c r="J84" s="51"/>
    </row>
    <row r="85" spans="1:10" ht="51">
      <c r="A85" s="17"/>
      <c r="B85" s="17">
        <v>75618</v>
      </c>
      <c r="C85" s="29" t="s">
        <v>111</v>
      </c>
      <c r="D85" s="30"/>
      <c r="E85" s="31"/>
      <c r="F85" s="32">
        <v>1471905</v>
      </c>
      <c r="G85" s="32">
        <v>503049</v>
      </c>
      <c r="H85" s="33">
        <f t="shared" si="4"/>
        <v>34.17673015581848</v>
      </c>
      <c r="I85" s="34"/>
      <c r="J85" s="35"/>
    </row>
    <row r="86" spans="1:10" s="58" customFormat="1" ht="12.75">
      <c r="A86" s="26">
        <v>758</v>
      </c>
      <c r="B86" s="26"/>
      <c r="C86" s="36" t="s">
        <v>112</v>
      </c>
      <c r="D86" s="37"/>
      <c r="E86" s="49"/>
      <c r="F86" s="39">
        <f>SUM(F87)</f>
        <v>4201</v>
      </c>
      <c r="G86" s="39">
        <f>SUM(G87)</f>
        <v>30730</v>
      </c>
      <c r="H86" s="40">
        <f t="shared" si="4"/>
        <v>731.4925017852892</v>
      </c>
      <c r="I86" s="50"/>
      <c r="J86" s="51"/>
    </row>
    <row r="87" spans="1:10" ht="12.75">
      <c r="A87" s="17"/>
      <c r="B87" s="17">
        <v>75814</v>
      </c>
      <c r="C87" s="29" t="s">
        <v>113</v>
      </c>
      <c r="D87" s="30"/>
      <c r="E87" s="31"/>
      <c r="F87" s="32">
        <v>4201</v>
      </c>
      <c r="G87" s="32">
        <v>30730</v>
      </c>
      <c r="H87" s="33">
        <f t="shared" si="4"/>
        <v>731.4925017852892</v>
      </c>
      <c r="I87" s="34"/>
      <c r="J87" s="35"/>
    </row>
    <row r="88" spans="1:10" ht="12.75">
      <c r="A88" s="26">
        <v>801</v>
      </c>
      <c r="B88" s="26"/>
      <c r="C88" s="36" t="s">
        <v>47</v>
      </c>
      <c r="D88" s="37"/>
      <c r="E88" s="31"/>
      <c r="F88" s="39">
        <f>SUM(F89:F91)</f>
        <v>234752</v>
      </c>
      <c r="G88" s="39">
        <f>SUM(G89:G91)</f>
        <v>235564</v>
      </c>
      <c r="H88" s="40">
        <f t="shared" si="4"/>
        <v>100.34589694656488</v>
      </c>
      <c r="I88" s="34"/>
      <c r="J88" s="35"/>
    </row>
    <row r="89" spans="1:10" ht="12.75">
      <c r="A89" s="17"/>
      <c r="B89" s="17">
        <v>80120</v>
      </c>
      <c r="C89" s="29" t="s">
        <v>49</v>
      </c>
      <c r="D89" s="30"/>
      <c r="E89" s="31"/>
      <c r="F89" s="32">
        <v>22145</v>
      </c>
      <c r="G89" s="32">
        <v>13101</v>
      </c>
      <c r="H89" s="33">
        <f t="shared" si="4"/>
        <v>59.16008128245653</v>
      </c>
      <c r="I89" s="34"/>
      <c r="J89" s="35"/>
    </row>
    <row r="90" spans="1:10" ht="12.75">
      <c r="A90" s="17"/>
      <c r="B90" s="17">
        <v>80130</v>
      </c>
      <c r="C90" s="29" t="s">
        <v>86</v>
      </c>
      <c r="D90" s="30"/>
      <c r="E90" s="31"/>
      <c r="F90" s="32">
        <v>197173</v>
      </c>
      <c r="G90" s="32">
        <v>206622</v>
      </c>
      <c r="H90" s="33">
        <f>G90/F90*100</f>
        <v>104.79223828820376</v>
      </c>
      <c r="I90" s="34"/>
      <c r="J90" s="35"/>
    </row>
    <row r="91" spans="1:10" ht="12.75">
      <c r="A91" s="17"/>
      <c r="B91" s="17">
        <v>80197</v>
      </c>
      <c r="C91" s="29" t="s">
        <v>94</v>
      </c>
      <c r="D91" s="30"/>
      <c r="E91" s="31"/>
      <c r="F91" s="32">
        <v>15434</v>
      </c>
      <c r="G91" s="32">
        <v>15841</v>
      </c>
      <c r="H91" s="33">
        <f>G91/F91*100</f>
        <v>102.63703511727356</v>
      </c>
      <c r="I91" s="34"/>
      <c r="J91" s="35"/>
    </row>
    <row r="92" spans="1:10" s="58" customFormat="1" ht="12.75">
      <c r="A92" s="26">
        <v>853</v>
      </c>
      <c r="B92" s="26"/>
      <c r="C92" s="36" t="s">
        <v>53</v>
      </c>
      <c r="D92" s="37"/>
      <c r="E92" s="49"/>
      <c r="F92" s="39">
        <f>SUM(F93:F97)</f>
        <v>20982</v>
      </c>
      <c r="G92" s="39">
        <f>SUM(G93:G97)</f>
        <v>8946</v>
      </c>
      <c r="H92" s="40">
        <f t="shared" si="4"/>
        <v>42.63654561052331</v>
      </c>
      <c r="I92" s="50"/>
      <c r="J92" s="51"/>
    </row>
    <row r="93" spans="1:10" ht="25.5">
      <c r="A93" s="43"/>
      <c r="B93" s="17">
        <v>85301</v>
      </c>
      <c r="C93" s="29" t="s">
        <v>85</v>
      </c>
      <c r="D93" s="30"/>
      <c r="E93" s="31"/>
      <c r="F93" s="32">
        <v>18527</v>
      </c>
      <c r="G93" s="32">
        <v>8615</v>
      </c>
      <c r="H93" s="33">
        <f>G93/F93*100</f>
        <v>46.49970313596373</v>
      </c>
      <c r="I93" s="50"/>
      <c r="J93" s="35"/>
    </row>
    <row r="94" spans="1:10" ht="12.75">
      <c r="A94" s="17"/>
      <c r="B94" s="17">
        <v>85304</v>
      </c>
      <c r="C94" s="29" t="s">
        <v>55</v>
      </c>
      <c r="D94" s="30"/>
      <c r="E94" s="31"/>
      <c r="F94" s="32">
        <v>1500</v>
      </c>
      <c r="G94" s="32"/>
      <c r="H94" s="33"/>
      <c r="I94" s="34"/>
      <c r="J94" s="35"/>
    </row>
    <row r="95" spans="1:10" ht="25.5">
      <c r="A95" s="17"/>
      <c r="B95" s="17">
        <v>85318</v>
      </c>
      <c r="C95" s="29" t="s">
        <v>57</v>
      </c>
      <c r="D95" s="30"/>
      <c r="E95" s="31"/>
      <c r="F95" s="32">
        <v>35</v>
      </c>
      <c r="G95" s="32"/>
      <c r="H95" s="33"/>
      <c r="I95" s="34"/>
      <c r="J95" s="35"/>
    </row>
    <row r="96" spans="1:10" ht="25.5">
      <c r="A96" s="17"/>
      <c r="B96" s="17">
        <v>85321</v>
      </c>
      <c r="C96" s="29" t="s">
        <v>58</v>
      </c>
      <c r="D96" s="30"/>
      <c r="E96" s="31"/>
      <c r="F96" s="32">
        <v>20</v>
      </c>
      <c r="G96" s="32"/>
      <c r="H96" s="33"/>
      <c r="I96" s="34"/>
      <c r="J96" s="35"/>
    </row>
    <row r="97" spans="1:10" ht="12.75">
      <c r="A97" s="43"/>
      <c r="B97" s="17">
        <v>85333</v>
      </c>
      <c r="C97" s="29" t="s">
        <v>59</v>
      </c>
      <c r="D97" s="30"/>
      <c r="E97" s="31"/>
      <c r="F97" s="32">
        <v>900</v>
      </c>
      <c r="G97" s="32">
        <v>331</v>
      </c>
      <c r="H97" s="33">
        <f t="shared" si="4"/>
        <v>36.77777777777778</v>
      </c>
      <c r="I97" s="50"/>
      <c r="J97" s="35"/>
    </row>
    <row r="98" spans="1:10" s="58" customFormat="1" ht="25.5">
      <c r="A98" s="26">
        <v>854</v>
      </c>
      <c r="B98" s="26"/>
      <c r="C98" s="36" t="s">
        <v>60</v>
      </c>
      <c r="D98" s="37"/>
      <c r="E98" s="49"/>
      <c r="F98" s="39">
        <f>SUM(F99:F102)</f>
        <v>112965</v>
      </c>
      <c r="G98" s="39">
        <f>SUM(G99:G102)</f>
        <v>74088</v>
      </c>
      <c r="H98" s="40">
        <f t="shared" si="4"/>
        <v>65.58491568184836</v>
      </c>
      <c r="I98" s="50"/>
      <c r="J98" s="51"/>
    </row>
    <row r="99" spans="1:10" ht="25.5">
      <c r="A99" s="92"/>
      <c r="B99" s="64">
        <v>85403</v>
      </c>
      <c r="C99" s="65" t="s">
        <v>61</v>
      </c>
      <c r="D99" s="93"/>
      <c r="E99" s="66"/>
      <c r="F99" s="67">
        <v>15266</v>
      </c>
      <c r="G99" s="67">
        <v>7188</v>
      </c>
      <c r="H99" s="68">
        <f t="shared" si="4"/>
        <v>47.08502554696712</v>
      </c>
      <c r="I99" s="94"/>
      <c r="J99" s="70"/>
    </row>
    <row r="100" spans="1:10" ht="38.25">
      <c r="A100" s="43"/>
      <c r="B100" s="17">
        <v>85406</v>
      </c>
      <c r="C100" s="86" t="s">
        <v>114</v>
      </c>
      <c r="D100" s="87"/>
      <c r="E100" s="88"/>
      <c r="F100" s="89">
        <v>50</v>
      </c>
      <c r="G100" s="89">
        <v>28</v>
      </c>
      <c r="H100" s="90"/>
      <c r="I100" s="91"/>
      <c r="J100" s="60"/>
    </row>
    <row r="101" spans="1:10" ht="25.5">
      <c r="A101" s="43"/>
      <c r="B101" s="17">
        <v>85407</v>
      </c>
      <c r="C101" s="29" t="s">
        <v>63</v>
      </c>
      <c r="D101" s="30"/>
      <c r="E101" s="31"/>
      <c r="F101" s="32">
        <v>6525</v>
      </c>
      <c r="G101" s="32">
        <v>3469</v>
      </c>
      <c r="H101" s="33">
        <f>G101/F101*100</f>
        <v>53.1647509578544</v>
      </c>
      <c r="I101" s="50"/>
      <c r="J101" s="35"/>
    </row>
    <row r="102" spans="1:10" ht="12.75">
      <c r="A102" s="43"/>
      <c r="B102" s="17">
        <v>85410</v>
      </c>
      <c r="C102" s="52" t="s">
        <v>64</v>
      </c>
      <c r="D102" s="48"/>
      <c r="E102" s="53"/>
      <c r="F102" s="54">
        <v>91124</v>
      </c>
      <c r="G102" s="54">
        <v>63403</v>
      </c>
      <c r="H102" s="55">
        <f>G102/F102*100</f>
        <v>69.57881567973311</v>
      </c>
      <c r="I102" s="77"/>
      <c r="J102" s="57"/>
    </row>
    <row r="103" spans="1:10" ht="12.75">
      <c r="A103" s="46"/>
      <c r="B103" s="46"/>
      <c r="C103" s="14" t="s">
        <v>95</v>
      </c>
      <c r="D103" s="78" t="s">
        <v>96</v>
      </c>
      <c r="E103" s="16">
        <f>SUM(E11:E102)</f>
        <v>99.9329152469782</v>
      </c>
      <c r="F103" s="15">
        <f>SUM(F72,F66,F43,F38,F11,F63)</f>
        <v>28784484</v>
      </c>
      <c r="G103" s="15">
        <f>SUM(G11,G38,G43,G63,G66,G72)</f>
        <v>16067126</v>
      </c>
      <c r="H103" s="16">
        <f>G103/F103*100</f>
        <v>55.81870427137064</v>
      </c>
      <c r="I103" s="16">
        <f>SUM(I11:I102)</f>
        <v>100</v>
      </c>
      <c r="J103" s="78" t="s">
        <v>96</v>
      </c>
    </row>
    <row r="105" spans="6:7" ht="12.75">
      <c r="F105" s="79"/>
      <c r="G105" s="79"/>
    </row>
    <row r="106" spans="6:7" ht="12.75">
      <c r="F106" s="79"/>
      <c r="G106" s="79"/>
    </row>
  </sheetData>
  <mergeCells count="8">
    <mergeCell ref="F3:H3"/>
    <mergeCell ref="F2:H2"/>
    <mergeCell ref="F1:H1"/>
    <mergeCell ref="A6:J6"/>
    <mergeCell ref="A7:J7"/>
    <mergeCell ref="A8:J8"/>
    <mergeCell ref="D10:E10"/>
    <mergeCell ref="I10:J10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4"/>
  <sheetViews>
    <sheetView tabSelected="1" workbookViewId="0" topLeftCell="A33">
      <selection activeCell="F46" sqref="F46"/>
    </sheetView>
  </sheetViews>
  <sheetFormatPr defaultColWidth="9.00390625" defaultRowHeight="12.75"/>
  <cols>
    <col min="1" max="1" width="5.00390625" style="0" customWidth="1"/>
    <col min="2" max="2" width="8.25390625" style="0" customWidth="1"/>
    <col min="3" max="3" width="46.375" style="0" customWidth="1"/>
    <col min="4" max="4" width="2.75390625" style="0" hidden="1" customWidth="1"/>
    <col min="5" max="5" width="14.00390625" style="0" customWidth="1"/>
    <col min="6" max="6" width="13.00390625" style="0" customWidth="1"/>
    <col min="7" max="7" width="9.75390625" style="0" customWidth="1"/>
    <col min="8" max="8" width="8.75390625" style="0" hidden="1" customWidth="1"/>
  </cols>
  <sheetData>
    <row r="1" spans="1:8" ht="12.75">
      <c r="A1" s="108"/>
      <c r="B1" s="108"/>
      <c r="C1" s="108"/>
      <c r="D1" s="108"/>
      <c r="E1" s="109" t="s">
        <v>138</v>
      </c>
      <c r="F1" s="109"/>
      <c r="G1" s="110"/>
      <c r="H1" s="110"/>
    </row>
    <row r="2" spans="1:8" ht="12.75">
      <c r="A2" s="110"/>
      <c r="B2" s="110"/>
      <c r="C2" s="110"/>
      <c r="D2" s="110"/>
      <c r="E2" s="109" t="s">
        <v>139</v>
      </c>
      <c r="F2" s="109"/>
      <c r="G2" s="110"/>
      <c r="H2" s="110"/>
    </row>
    <row r="3" spans="1:8" ht="12.75">
      <c r="A3" s="110"/>
      <c r="B3" s="110"/>
      <c r="C3" s="110"/>
      <c r="D3" s="110"/>
      <c r="E3" s="109" t="s">
        <v>140</v>
      </c>
      <c r="F3" s="109"/>
      <c r="G3" s="110"/>
      <c r="H3" s="110"/>
    </row>
    <row r="4" spans="1:8" ht="12.75" hidden="1">
      <c r="A4" s="110"/>
      <c r="B4" s="110"/>
      <c r="C4" s="110"/>
      <c r="D4" s="110"/>
      <c r="E4" s="110"/>
      <c r="F4" s="110"/>
      <c r="G4" s="110"/>
      <c r="H4" s="111"/>
    </row>
    <row r="5" spans="1:8" ht="12.75">
      <c r="A5" s="110"/>
      <c r="B5" s="110"/>
      <c r="C5" s="110"/>
      <c r="D5" s="110"/>
      <c r="E5" s="110"/>
      <c r="F5" s="110"/>
      <c r="G5" s="110"/>
      <c r="H5" s="110"/>
    </row>
    <row r="6" spans="1:8" ht="12.75">
      <c r="A6" s="110"/>
      <c r="B6" s="110"/>
      <c r="C6" s="110"/>
      <c r="D6" s="110"/>
      <c r="E6" s="110"/>
      <c r="F6" s="110"/>
      <c r="G6" s="110"/>
      <c r="H6" s="110"/>
    </row>
    <row r="7" spans="1:9" s="1" customFormat="1" ht="15.75">
      <c r="A7" s="233" t="s">
        <v>1</v>
      </c>
      <c r="B7" s="233"/>
      <c r="C7" s="233"/>
      <c r="D7" s="233"/>
      <c r="E7" s="233"/>
      <c r="F7" s="233"/>
      <c r="G7" s="233"/>
      <c r="H7" s="233"/>
      <c r="I7" s="95"/>
    </row>
    <row r="8" spans="1:9" s="1" customFormat="1" ht="15.75">
      <c r="A8" s="233" t="s">
        <v>141</v>
      </c>
      <c r="B8" s="233"/>
      <c r="C8" s="233"/>
      <c r="D8" s="233"/>
      <c r="E8" s="233"/>
      <c r="F8" s="233"/>
      <c r="G8" s="233"/>
      <c r="H8" s="233"/>
      <c r="I8" s="95"/>
    </row>
    <row r="9" spans="1:9" s="1" customFormat="1" ht="15.75">
      <c r="A9" s="233" t="s">
        <v>116</v>
      </c>
      <c r="B9" s="233"/>
      <c r="C9" s="233"/>
      <c r="D9" s="233"/>
      <c r="E9" s="233"/>
      <c r="F9" s="233"/>
      <c r="G9" s="233"/>
      <c r="H9" s="233"/>
      <c r="I9" s="95"/>
    </row>
    <row r="10" spans="1:9" ht="12.75">
      <c r="A10" s="112"/>
      <c r="B10" s="112"/>
      <c r="C10" s="112"/>
      <c r="D10" s="112"/>
      <c r="E10" s="112"/>
      <c r="F10" s="112"/>
      <c r="G10" s="112"/>
      <c r="H10" s="112"/>
      <c r="I10" s="96"/>
    </row>
    <row r="11" spans="1:9" ht="75.75" customHeight="1">
      <c r="A11" s="113" t="s">
        <v>2</v>
      </c>
      <c r="B11" s="113" t="s">
        <v>3</v>
      </c>
      <c r="C11" s="114" t="s">
        <v>4</v>
      </c>
      <c r="D11" s="115" t="s">
        <v>5</v>
      </c>
      <c r="E11" s="114" t="s">
        <v>6</v>
      </c>
      <c r="F11" s="114" t="s">
        <v>7</v>
      </c>
      <c r="G11" s="115" t="s">
        <v>8</v>
      </c>
      <c r="H11" s="277" t="s">
        <v>9</v>
      </c>
      <c r="I11" s="96"/>
    </row>
    <row r="12" spans="1:9" ht="16.5" customHeight="1">
      <c r="A12" s="116" t="s">
        <v>10</v>
      </c>
      <c r="B12" s="117"/>
      <c r="C12" s="118" t="s">
        <v>11</v>
      </c>
      <c r="D12" s="119">
        <f>E12/$E$205*100</f>
        <v>0.3346853348666228</v>
      </c>
      <c r="E12" s="120">
        <f>SUM(E13,E16)</f>
        <v>114000</v>
      </c>
      <c r="F12" s="120">
        <f>SUM(F13,F16)</f>
        <v>109010</v>
      </c>
      <c r="G12" s="121">
        <f>F12/E12*100</f>
        <v>95.62280701754386</v>
      </c>
      <c r="H12" s="278">
        <f>F12/$F$205*100</f>
        <v>0.33055513582947493</v>
      </c>
      <c r="I12" s="96"/>
    </row>
    <row r="13" spans="1:9" ht="12.75">
      <c r="A13" s="122"/>
      <c r="B13" s="198" t="s">
        <v>12</v>
      </c>
      <c r="C13" s="199" t="s">
        <v>13</v>
      </c>
      <c r="D13" s="200"/>
      <c r="E13" s="201">
        <v>99000</v>
      </c>
      <c r="F13" s="201">
        <v>99000</v>
      </c>
      <c r="G13" s="202">
        <f>F13/E13*100</f>
        <v>100</v>
      </c>
      <c r="H13" s="279"/>
      <c r="I13" s="96"/>
    </row>
    <row r="14" spans="1:9" ht="12.75">
      <c r="A14" s="122"/>
      <c r="B14" s="126"/>
      <c r="C14" s="127" t="s">
        <v>14</v>
      </c>
      <c r="D14" s="128"/>
      <c r="E14" s="129"/>
      <c r="F14" s="245"/>
      <c r="G14" s="156"/>
      <c r="H14" s="274"/>
      <c r="I14" s="96"/>
    </row>
    <row r="15" spans="1:9" ht="36">
      <c r="A15" s="122"/>
      <c r="B15" s="275"/>
      <c r="C15" s="261" t="s">
        <v>102</v>
      </c>
      <c r="D15" s="253"/>
      <c r="E15" s="262">
        <v>99000</v>
      </c>
      <c r="F15" s="262">
        <v>99000</v>
      </c>
      <c r="G15" s="143">
        <f>F15/E15*100</f>
        <v>100</v>
      </c>
      <c r="H15" s="276"/>
      <c r="I15" s="251"/>
    </row>
    <row r="16" spans="1:9" ht="12.75">
      <c r="A16" s="137"/>
      <c r="B16" s="203" t="s">
        <v>117</v>
      </c>
      <c r="C16" s="209" t="s">
        <v>118</v>
      </c>
      <c r="D16" s="210"/>
      <c r="E16" s="211">
        <f>SUM(E18)</f>
        <v>15000</v>
      </c>
      <c r="F16" s="211">
        <f>SUM(F18)</f>
        <v>10010</v>
      </c>
      <c r="G16" s="212">
        <f>F16/E16*100</f>
        <v>66.73333333333333</v>
      </c>
      <c r="H16" s="252"/>
      <c r="I16" s="96"/>
    </row>
    <row r="17" spans="1:9" ht="12.75">
      <c r="A17" s="137"/>
      <c r="B17" s="139"/>
      <c r="C17" s="140" t="s">
        <v>14</v>
      </c>
      <c r="D17" s="141"/>
      <c r="E17" s="142"/>
      <c r="F17" s="142"/>
      <c r="G17" s="143"/>
      <c r="H17" s="260"/>
      <c r="I17" s="96"/>
    </row>
    <row r="18" spans="1:9" ht="24">
      <c r="A18" s="137"/>
      <c r="B18" s="139"/>
      <c r="C18" s="132" t="s">
        <v>103</v>
      </c>
      <c r="D18" s="141"/>
      <c r="E18" s="142">
        <v>15000</v>
      </c>
      <c r="F18" s="142">
        <v>10010</v>
      </c>
      <c r="G18" s="135">
        <f>F18/E18*100</f>
        <v>66.73333333333333</v>
      </c>
      <c r="H18" s="260"/>
      <c r="I18" s="96"/>
    </row>
    <row r="19" spans="1:9" ht="12.75" hidden="1">
      <c r="A19" s="137"/>
      <c r="B19" s="139"/>
      <c r="C19" s="145"/>
      <c r="D19" s="146"/>
      <c r="E19" s="147"/>
      <c r="F19" s="147"/>
      <c r="G19" s="148"/>
      <c r="H19" s="280"/>
      <c r="I19" s="96"/>
    </row>
    <row r="20" spans="1:9" ht="12.75" hidden="1">
      <c r="A20" s="150"/>
      <c r="B20" s="151"/>
      <c r="C20" s="145"/>
      <c r="D20" s="152"/>
      <c r="E20" s="153"/>
      <c r="F20" s="153"/>
      <c r="G20" s="154"/>
      <c r="H20" s="281"/>
      <c r="I20" s="96"/>
    </row>
    <row r="21" spans="1:9" ht="12.75">
      <c r="A21" s="116" t="s">
        <v>18</v>
      </c>
      <c r="B21" s="117"/>
      <c r="C21" s="118" t="s">
        <v>19</v>
      </c>
      <c r="D21" s="119">
        <f>E21/$E$205*100</f>
        <v>0.7238333683921114</v>
      </c>
      <c r="E21" s="120">
        <f>SUM(E22,E25)</f>
        <v>246551</v>
      </c>
      <c r="F21" s="120">
        <f>SUM(F22,F25)</f>
        <v>242851</v>
      </c>
      <c r="G21" s="121">
        <f>F21/E21*100</f>
        <v>98.49929629163945</v>
      </c>
      <c r="H21" s="278">
        <f>F21/$F$205*100</f>
        <v>0.7364062498057409</v>
      </c>
      <c r="I21" s="96"/>
    </row>
    <row r="22" spans="1:9" ht="12.75">
      <c r="A22" s="122"/>
      <c r="B22" s="198" t="s">
        <v>20</v>
      </c>
      <c r="C22" s="199" t="s">
        <v>21</v>
      </c>
      <c r="D22" s="200"/>
      <c r="E22" s="201">
        <v>232036</v>
      </c>
      <c r="F22" s="201">
        <v>228336</v>
      </c>
      <c r="G22" s="202">
        <f>F22/E22*100</f>
        <v>98.40541984864417</v>
      </c>
      <c r="H22" s="279"/>
      <c r="I22" s="96"/>
    </row>
    <row r="23" spans="1:9" ht="12.75">
      <c r="A23" s="122"/>
      <c r="B23" s="126"/>
      <c r="C23" s="127" t="s">
        <v>14</v>
      </c>
      <c r="D23" s="128"/>
      <c r="E23" s="129"/>
      <c r="F23" s="129"/>
      <c r="G23" s="157"/>
      <c r="H23" s="274"/>
      <c r="I23" s="96"/>
    </row>
    <row r="24" spans="1:9" ht="36">
      <c r="A24" s="122"/>
      <c r="B24" s="131"/>
      <c r="C24" s="132" t="s">
        <v>102</v>
      </c>
      <c r="D24" s="133"/>
      <c r="E24" s="134">
        <v>700</v>
      </c>
      <c r="F24" s="134">
        <v>700</v>
      </c>
      <c r="G24" s="158">
        <f>F24/E24*100</f>
        <v>100</v>
      </c>
      <c r="H24" s="276"/>
      <c r="I24" s="96"/>
    </row>
    <row r="25" spans="1:9" ht="12.75">
      <c r="A25" s="137"/>
      <c r="B25" s="203" t="s">
        <v>22</v>
      </c>
      <c r="C25" s="204" t="s">
        <v>23</v>
      </c>
      <c r="D25" s="205"/>
      <c r="E25" s="206">
        <v>14515</v>
      </c>
      <c r="F25" s="206">
        <v>14515</v>
      </c>
      <c r="G25" s="207">
        <f>F25/E25*100</f>
        <v>100</v>
      </c>
      <c r="H25" s="260"/>
      <c r="I25" s="96"/>
    </row>
    <row r="26" spans="1:9" ht="12.75" hidden="1">
      <c r="A26" s="137"/>
      <c r="B26" s="139"/>
      <c r="C26" s="140"/>
      <c r="D26" s="141"/>
      <c r="E26" s="142"/>
      <c r="F26" s="142"/>
      <c r="G26" s="143"/>
      <c r="H26" s="144"/>
      <c r="I26" s="96"/>
    </row>
    <row r="27" spans="1:9" ht="12.75" hidden="1">
      <c r="A27" s="137"/>
      <c r="B27" s="139"/>
      <c r="C27" s="159"/>
      <c r="D27" s="141"/>
      <c r="E27" s="142"/>
      <c r="F27" s="142"/>
      <c r="G27" s="143" t="e">
        <f>F27/E27*100</f>
        <v>#DIV/0!</v>
      </c>
      <c r="H27" s="144"/>
      <c r="I27" s="96"/>
    </row>
    <row r="28" spans="1:9" ht="12.75">
      <c r="A28" s="117">
        <v>600</v>
      </c>
      <c r="B28" s="117"/>
      <c r="C28" s="118" t="s">
        <v>24</v>
      </c>
      <c r="D28" s="119">
        <f>E28/$E$205*100</f>
        <v>12.7972281008266</v>
      </c>
      <c r="E28" s="120">
        <f>SUM(E29)</f>
        <v>4358972</v>
      </c>
      <c r="F28" s="120">
        <f>SUM(F29)</f>
        <v>3657659</v>
      </c>
      <c r="G28" s="121">
        <f>F28/E28*100</f>
        <v>83.91104599891901</v>
      </c>
      <c r="H28" s="121">
        <f>F28/$F$205*100</f>
        <v>11.091257385220635</v>
      </c>
      <c r="I28" s="96"/>
    </row>
    <row r="29" spans="1:9" ht="12.75">
      <c r="A29" s="122"/>
      <c r="B29" s="189">
        <v>60014</v>
      </c>
      <c r="C29" s="199" t="s">
        <v>25</v>
      </c>
      <c r="D29" s="200"/>
      <c r="E29" s="201">
        <v>4358972</v>
      </c>
      <c r="F29" s="201">
        <v>3657659</v>
      </c>
      <c r="G29" s="202">
        <f>F29/E29*100</f>
        <v>83.91104599891901</v>
      </c>
      <c r="H29" s="130"/>
      <c r="I29" s="96"/>
    </row>
    <row r="30" spans="1:9" ht="12.75">
      <c r="A30" s="122"/>
      <c r="B30" s="122"/>
      <c r="C30" s="145" t="s">
        <v>14</v>
      </c>
      <c r="D30" s="152"/>
      <c r="E30" s="153"/>
      <c r="F30" s="153"/>
      <c r="G30" s="154"/>
      <c r="H30" s="149"/>
      <c r="I30" s="96"/>
    </row>
    <row r="31" spans="1:9" ht="12.75">
      <c r="A31" s="150"/>
      <c r="B31" s="150"/>
      <c r="C31" s="145" t="s">
        <v>26</v>
      </c>
      <c r="D31" s="152"/>
      <c r="E31" s="153">
        <v>2481473</v>
      </c>
      <c r="F31" s="153">
        <v>1780991</v>
      </c>
      <c r="G31" s="154">
        <f>F31/E31*100</f>
        <v>71.77152441312076</v>
      </c>
      <c r="H31" s="149"/>
      <c r="I31" s="96"/>
    </row>
    <row r="32" spans="1:9" ht="12.75">
      <c r="A32" s="150"/>
      <c r="B32" s="150"/>
      <c r="C32" s="145" t="s">
        <v>17</v>
      </c>
      <c r="D32" s="152"/>
      <c r="E32" s="153">
        <v>904365</v>
      </c>
      <c r="F32" s="153">
        <v>903949</v>
      </c>
      <c r="G32" s="154">
        <f>F32/E32*100</f>
        <v>99.9540008735411</v>
      </c>
      <c r="H32" s="149"/>
      <c r="I32" s="96"/>
    </row>
    <row r="33" spans="1:9" ht="12.75">
      <c r="A33" s="117">
        <v>700</v>
      </c>
      <c r="B33" s="117"/>
      <c r="C33" s="118" t="s">
        <v>27</v>
      </c>
      <c r="D33" s="119">
        <f>E33/$E$205*100</f>
        <v>0.034349284367890226</v>
      </c>
      <c r="E33" s="120">
        <f>SUM(E34)</f>
        <v>11700</v>
      </c>
      <c r="F33" s="120">
        <f>SUM(F34)</f>
        <v>11073</v>
      </c>
      <c r="G33" s="121">
        <f>F33/E33*100</f>
        <v>94.64102564102565</v>
      </c>
      <c r="H33" s="121">
        <f>F33/$F$205*100</f>
        <v>0.033577075672321585</v>
      </c>
      <c r="I33" s="96"/>
    </row>
    <row r="34" spans="1:9" ht="12.75">
      <c r="A34" s="122"/>
      <c r="B34" s="122">
        <v>70005</v>
      </c>
      <c r="C34" s="127" t="s">
        <v>28</v>
      </c>
      <c r="D34" s="128"/>
      <c r="E34" s="129">
        <v>11700</v>
      </c>
      <c r="F34" s="129">
        <v>11073</v>
      </c>
      <c r="G34" s="157">
        <f>F34/E34*100</f>
        <v>94.64102564102565</v>
      </c>
      <c r="H34" s="130"/>
      <c r="I34" s="96"/>
    </row>
    <row r="35" spans="1:9" ht="12.75">
      <c r="A35" s="122"/>
      <c r="B35" s="122"/>
      <c r="C35" s="127" t="s">
        <v>14</v>
      </c>
      <c r="D35" s="128"/>
      <c r="E35" s="129"/>
      <c r="F35" s="129"/>
      <c r="G35" s="157"/>
      <c r="H35" s="130"/>
      <c r="I35" s="96"/>
    </row>
    <row r="36" spans="1:9" ht="30.75" customHeight="1">
      <c r="A36" s="122"/>
      <c r="B36" s="122"/>
      <c r="C36" s="132" t="s">
        <v>102</v>
      </c>
      <c r="D36" s="141"/>
      <c r="E36" s="142">
        <v>5000</v>
      </c>
      <c r="F36" s="142">
        <v>5000</v>
      </c>
      <c r="G36" s="143">
        <f>F36/E36*100</f>
        <v>100</v>
      </c>
      <c r="H36" s="144"/>
      <c r="I36" s="96"/>
    </row>
    <row r="37" spans="1:9" s="2" customFormat="1" ht="12.75">
      <c r="A37" s="117">
        <v>710</v>
      </c>
      <c r="B37" s="117"/>
      <c r="C37" s="118" t="s">
        <v>29</v>
      </c>
      <c r="D37" s="119">
        <f>E37/$E$205*100</f>
        <v>0.8728241232969031</v>
      </c>
      <c r="E37" s="120">
        <f>SUM(E38,E41,E44)</f>
        <v>297300</v>
      </c>
      <c r="F37" s="120">
        <f>SUM(F38,F41,F44)</f>
        <v>296985</v>
      </c>
      <c r="G37" s="121">
        <f>F37/E37*100</f>
        <v>99.89404641775984</v>
      </c>
      <c r="H37" s="160">
        <f>F37/$F$205*100</f>
        <v>0.9005588204230494</v>
      </c>
      <c r="I37" s="97"/>
    </row>
    <row r="38" spans="1:9" ht="12.75" customHeight="1">
      <c r="A38" s="122"/>
      <c r="B38" s="189">
        <v>71013</v>
      </c>
      <c r="C38" s="199" t="s">
        <v>30</v>
      </c>
      <c r="D38" s="200"/>
      <c r="E38" s="201">
        <v>117400</v>
      </c>
      <c r="F38" s="201">
        <v>117400</v>
      </c>
      <c r="G38" s="202">
        <f>F38/E38*100</f>
        <v>100</v>
      </c>
      <c r="H38" s="125"/>
      <c r="I38" s="96"/>
    </row>
    <row r="39" spans="1:9" ht="12.75" customHeight="1">
      <c r="A39" s="122"/>
      <c r="B39" s="122"/>
      <c r="C39" s="127" t="s">
        <v>14</v>
      </c>
      <c r="D39" s="128"/>
      <c r="E39" s="129"/>
      <c r="F39" s="129"/>
      <c r="G39" s="157"/>
      <c r="H39" s="130"/>
      <c r="I39" s="96"/>
    </row>
    <row r="40" spans="1:9" ht="28.5" customHeight="1">
      <c r="A40" s="122"/>
      <c r="B40" s="213"/>
      <c r="C40" s="178" t="s">
        <v>102</v>
      </c>
      <c r="D40" s="210"/>
      <c r="E40" s="211">
        <v>117400</v>
      </c>
      <c r="F40" s="211">
        <v>117400</v>
      </c>
      <c r="G40" s="212">
        <f>F40/E40*100</f>
        <v>100</v>
      </c>
      <c r="H40" s="136"/>
      <c r="I40" s="96"/>
    </row>
    <row r="41" spans="1:9" ht="12.75" customHeight="1">
      <c r="A41" s="137"/>
      <c r="B41" s="208">
        <v>71014</v>
      </c>
      <c r="C41" s="209" t="s">
        <v>31</v>
      </c>
      <c r="D41" s="210"/>
      <c r="E41" s="211">
        <v>5500</v>
      </c>
      <c r="F41" s="211">
        <v>5250</v>
      </c>
      <c r="G41" s="212">
        <f>F41/E41*100</f>
        <v>95.45454545454545</v>
      </c>
      <c r="H41" s="138"/>
      <c r="I41" s="96"/>
    </row>
    <row r="42" spans="1:9" ht="12.75" customHeight="1" hidden="1">
      <c r="A42" s="137"/>
      <c r="B42" s="137"/>
      <c r="C42" s="140"/>
      <c r="D42" s="141"/>
      <c r="E42" s="142"/>
      <c r="F42" s="142"/>
      <c r="G42" s="143"/>
      <c r="H42" s="144"/>
      <c r="I42" s="96"/>
    </row>
    <row r="43" spans="1:9" ht="12.75" hidden="1">
      <c r="A43" s="137"/>
      <c r="B43" s="162"/>
      <c r="C43" s="132"/>
      <c r="D43" s="133"/>
      <c r="E43" s="134"/>
      <c r="F43" s="134"/>
      <c r="G43" s="158"/>
      <c r="H43" s="136"/>
      <c r="I43" s="96"/>
    </row>
    <row r="44" spans="1:9" ht="12.75" customHeight="1">
      <c r="A44" s="137"/>
      <c r="B44" s="137">
        <v>71015</v>
      </c>
      <c r="C44" s="140" t="s">
        <v>32</v>
      </c>
      <c r="D44" s="141"/>
      <c r="E44" s="142">
        <v>174400</v>
      </c>
      <c r="F44" s="142">
        <v>174335</v>
      </c>
      <c r="G44" s="143">
        <f>F44/E44*100</f>
        <v>99.96272935779817</v>
      </c>
      <c r="H44" s="144"/>
      <c r="I44" s="96"/>
    </row>
    <row r="45" spans="1:9" ht="12.75" customHeight="1">
      <c r="A45" s="137"/>
      <c r="B45" s="137"/>
      <c r="C45" s="140" t="s">
        <v>14</v>
      </c>
      <c r="D45" s="141"/>
      <c r="E45" s="142"/>
      <c r="F45" s="142"/>
      <c r="G45" s="143"/>
      <c r="H45" s="144"/>
      <c r="I45" s="96"/>
    </row>
    <row r="46" spans="1:9" ht="32.25" customHeight="1">
      <c r="A46" s="137"/>
      <c r="B46" s="137"/>
      <c r="C46" s="240" t="s">
        <v>102</v>
      </c>
      <c r="D46" s="239"/>
      <c r="E46" s="142">
        <v>170400</v>
      </c>
      <c r="F46" s="142">
        <v>170369.55</v>
      </c>
      <c r="G46" s="143">
        <f>F46/E46*100</f>
        <v>99.98213028169013</v>
      </c>
      <c r="H46" s="144"/>
      <c r="I46" s="96"/>
    </row>
    <row r="47" spans="1:9" ht="12.75" customHeight="1">
      <c r="A47" s="137"/>
      <c r="B47" s="137"/>
      <c r="C47" s="145" t="s">
        <v>14</v>
      </c>
      <c r="D47" s="152"/>
      <c r="E47" s="153"/>
      <c r="F47" s="153"/>
      <c r="G47" s="154"/>
      <c r="H47" s="155"/>
      <c r="I47" s="96"/>
    </row>
    <row r="48" spans="1:9" ht="12.75" customHeight="1">
      <c r="A48" s="150"/>
      <c r="B48" s="150"/>
      <c r="C48" s="145" t="s">
        <v>26</v>
      </c>
      <c r="D48" s="152"/>
      <c r="E48" s="153">
        <v>4000</v>
      </c>
      <c r="F48" s="153">
        <v>4000</v>
      </c>
      <c r="G48" s="154">
        <f aca="true" t="shared" si="0" ref="G48:G53">F48/E48*100</f>
        <v>100</v>
      </c>
      <c r="H48" s="155"/>
      <c r="I48" s="96"/>
    </row>
    <row r="49" spans="1:9" ht="12.75">
      <c r="A49" s="234"/>
      <c r="B49" s="234"/>
      <c r="C49" s="235" t="s">
        <v>17</v>
      </c>
      <c r="D49" s="236"/>
      <c r="E49" s="237">
        <v>149463</v>
      </c>
      <c r="F49" s="237">
        <v>149453</v>
      </c>
      <c r="G49" s="238">
        <f t="shared" si="0"/>
        <v>99.99330938091701</v>
      </c>
      <c r="H49" s="155"/>
      <c r="I49" s="96"/>
    </row>
    <row r="50" spans="1:9" s="2" customFormat="1" ht="12.75">
      <c r="A50" s="117">
        <v>750</v>
      </c>
      <c r="B50" s="117"/>
      <c r="C50" s="294" t="s">
        <v>33</v>
      </c>
      <c r="D50" s="119">
        <f>E50/$E$205*100</f>
        <v>12.075194400068463</v>
      </c>
      <c r="E50" s="120">
        <f>SUM(E51,E56,E57,E62,E70)</f>
        <v>4113034</v>
      </c>
      <c r="F50" s="120">
        <f>SUM(F51,F56,F57,F62)</f>
        <v>3946910</v>
      </c>
      <c r="G50" s="121">
        <f t="shared" si="0"/>
        <v>95.96103508991173</v>
      </c>
      <c r="H50" s="160">
        <f>F50/$F$205*100</f>
        <v>11.968364105648224</v>
      </c>
      <c r="I50" s="97"/>
    </row>
    <row r="51" spans="1:9" ht="12.75">
      <c r="A51" s="122"/>
      <c r="B51" s="189">
        <v>75011</v>
      </c>
      <c r="C51" s="199" t="s">
        <v>34</v>
      </c>
      <c r="D51" s="200"/>
      <c r="E51" s="201">
        <v>161240</v>
      </c>
      <c r="F51" s="201">
        <v>161240</v>
      </c>
      <c r="G51" s="202">
        <f t="shared" si="0"/>
        <v>100</v>
      </c>
      <c r="H51" s="125"/>
      <c r="I51" s="96"/>
    </row>
    <row r="52" spans="1:9" ht="38.25">
      <c r="A52" s="122"/>
      <c r="B52" s="122"/>
      <c r="C52" s="127" t="s">
        <v>102</v>
      </c>
      <c r="D52" s="128"/>
      <c r="E52" s="129">
        <v>149600</v>
      </c>
      <c r="F52" s="129">
        <v>149600</v>
      </c>
      <c r="G52" s="157">
        <f t="shared" si="0"/>
        <v>100</v>
      </c>
      <c r="H52" s="130"/>
      <c r="I52" s="96"/>
    </row>
    <row r="53" spans="1:9" ht="24">
      <c r="A53" s="122"/>
      <c r="B53" s="122"/>
      <c r="C53" s="261" t="s">
        <v>103</v>
      </c>
      <c r="D53" s="239"/>
      <c r="E53" s="142">
        <v>11640</v>
      </c>
      <c r="F53" s="142">
        <v>11640</v>
      </c>
      <c r="G53" s="143">
        <f t="shared" si="0"/>
        <v>100</v>
      </c>
      <c r="H53" s="144"/>
      <c r="I53" s="96"/>
    </row>
    <row r="54" spans="1:9" ht="12.75">
      <c r="A54" s="137"/>
      <c r="B54" s="137"/>
      <c r="C54" s="145" t="s">
        <v>14</v>
      </c>
      <c r="D54" s="152"/>
      <c r="E54" s="153"/>
      <c r="F54" s="163"/>
      <c r="G54" s="154"/>
      <c r="H54" s="155"/>
      <c r="I54" s="96"/>
    </row>
    <row r="55" spans="1:9" ht="12.75">
      <c r="A55" s="150"/>
      <c r="B55" s="150"/>
      <c r="C55" s="235" t="s">
        <v>17</v>
      </c>
      <c r="D55" s="152"/>
      <c r="E55" s="153">
        <v>161240</v>
      </c>
      <c r="F55" s="163">
        <v>161240</v>
      </c>
      <c r="G55" s="154">
        <f>F55/E55*100</f>
        <v>100</v>
      </c>
      <c r="H55" s="169"/>
      <c r="I55" s="96"/>
    </row>
    <row r="56" spans="1:9" ht="12.75">
      <c r="A56" s="150"/>
      <c r="B56" s="214">
        <v>75019</v>
      </c>
      <c r="C56" s="297" t="s">
        <v>35</v>
      </c>
      <c r="D56" s="216"/>
      <c r="E56" s="217">
        <v>246000</v>
      </c>
      <c r="F56" s="217">
        <v>227873</v>
      </c>
      <c r="G56" s="218">
        <f>F56/E56*100</f>
        <v>92.63130081300814</v>
      </c>
      <c r="H56" s="170"/>
      <c r="I56" s="96"/>
    </row>
    <row r="57" spans="1:9" ht="12.75">
      <c r="A57" s="150"/>
      <c r="B57" s="214">
        <v>75020</v>
      </c>
      <c r="C57" s="297" t="s">
        <v>36</v>
      </c>
      <c r="D57" s="216"/>
      <c r="E57" s="217">
        <v>3682031</v>
      </c>
      <c r="F57" s="217">
        <v>3534436</v>
      </c>
      <c r="G57" s="218">
        <f>F57/E57*100</f>
        <v>95.99147861601382</v>
      </c>
      <c r="H57" s="176"/>
      <c r="I57" s="96"/>
    </row>
    <row r="58" spans="1:9" ht="12.75" hidden="1">
      <c r="A58" s="150"/>
      <c r="B58" s="150"/>
      <c r="C58" s="282"/>
      <c r="D58" s="152"/>
      <c r="E58" s="153"/>
      <c r="F58" s="153"/>
      <c r="G58" s="154"/>
      <c r="H58" s="155"/>
      <c r="I58" s="96"/>
    </row>
    <row r="59" spans="1:9" ht="12.75">
      <c r="A59" s="150"/>
      <c r="B59" s="150"/>
      <c r="C59" s="282" t="s">
        <v>14</v>
      </c>
      <c r="D59" s="152"/>
      <c r="E59" s="153"/>
      <c r="F59" s="153"/>
      <c r="G59" s="154"/>
      <c r="H59" s="155"/>
      <c r="I59" s="96"/>
    </row>
    <row r="60" spans="1:9" ht="12.75" hidden="1">
      <c r="A60" s="150"/>
      <c r="B60" s="150"/>
      <c r="C60" s="282"/>
      <c r="D60" s="152"/>
      <c r="E60" s="153"/>
      <c r="F60" s="153"/>
      <c r="G60" s="154"/>
      <c r="H60" s="155"/>
      <c r="I60" s="96"/>
    </row>
    <row r="61" spans="1:9" ht="12.75">
      <c r="A61" s="150"/>
      <c r="B61" s="150"/>
      <c r="C61" s="282" t="s">
        <v>17</v>
      </c>
      <c r="D61" s="152"/>
      <c r="E61" s="153">
        <v>2091593</v>
      </c>
      <c r="F61" s="153">
        <v>1979231</v>
      </c>
      <c r="G61" s="154">
        <f>F61/E61*100</f>
        <v>94.62792235391876</v>
      </c>
      <c r="H61" s="169"/>
      <c r="I61" s="96"/>
    </row>
    <row r="62" spans="1:9" ht="12.75">
      <c r="A62" s="150"/>
      <c r="B62" s="214">
        <v>75045</v>
      </c>
      <c r="C62" s="297" t="s">
        <v>37</v>
      </c>
      <c r="D62" s="216"/>
      <c r="E62" s="217">
        <v>23763</v>
      </c>
      <c r="F62" s="217">
        <v>23361</v>
      </c>
      <c r="G62" s="218">
        <f>F62/E62*100</f>
        <v>98.30829440727182</v>
      </c>
      <c r="H62" s="149"/>
      <c r="I62" s="96"/>
    </row>
    <row r="63" spans="1:9" ht="12.75">
      <c r="A63" s="150"/>
      <c r="B63" s="150"/>
      <c r="C63" s="298" t="s">
        <v>14</v>
      </c>
      <c r="D63" s="146"/>
      <c r="E63" s="147"/>
      <c r="F63" s="147"/>
      <c r="G63" s="148"/>
      <c r="H63" s="149"/>
      <c r="I63" s="96"/>
    </row>
    <row r="64" spans="1:9" ht="27" customHeight="1">
      <c r="A64" s="150"/>
      <c r="B64" s="150"/>
      <c r="C64" s="240" t="s">
        <v>102</v>
      </c>
      <c r="D64" s="239"/>
      <c r="E64" s="142">
        <v>19570</v>
      </c>
      <c r="F64" s="142">
        <v>19169</v>
      </c>
      <c r="G64" s="143">
        <f>F64/E64*100</f>
        <v>97.95094532447624</v>
      </c>
      <c r="H64" s="144"/>
      <c r="I64" s="96"/>
    </row>
    <row r="65" spans="1:9" ht="24">
      <c r="A65" s="137"/>
      <c r="B65" s="137"/>
      <c r="C65" s="240" t="s">
        <v>103</v>
      </c>
      <c r="D65" s="239"/>
      <c r="E65" s="142">
        <v>4193</v>
      </c>
      <c r="F65" s="142">
        <v>4192</v>
      </c>
      <c r="G65" s="143">
        <f>F65/E65*100</f>
        <v>99.97615072740281</v>
      </c>
      <c r="H65" s="144"/>
      <c r="I65" s="96"/>
    </row>
    <row r="66" spans="1:9" ht="12.75">
      <c r="A66" s="137"/>
      <c r="B66" s="137"/>
      <c r="C66" s="282" t="s">
        <v>14</v>
      </c>
      <c r="D66" s="152"/>
      <c r="E66" s="153"/>
      <c r="F66" s="153"/>
      <c r="G66" s="154"/>
      <c r="H66" s="155"/>
      <c r="I66" s="96"/>
    </row>
    <row r="67" spans="1:9" ht="12.75">
      <c r="A67" s="150"/>
      <c r="B67" s="150"/>
      <c r="C67" s="282" t="s">
        <v>17</v>
      </c>
      <c r="D67" s="152"/>
      <c r="E67" s="153">
        <v>6506</v>
      </c>
      <c r="F67" s="153">
        <v>6317.44</v>
      </c>
      <c r="G67" s="154">
        <f>F67/E67*100</f>
        <v>97.10175222871196</v>
      </c>
      <c r="H67" s="155"/>
      <c r="I67" s="96"/>
    </row>
    <row r="68" spans="1:9" ht="12.75" hidden="1">
      <c r="A68" s="150"/>
      <c r="B68" s="150"/>
      <c r="C68" s="298"/>
      <c r="D68" s="146"/>
      <c r="E68" s="147"/>
      <c r="F68" s="147"/>
      <c r="G68" s="148"/>
      <c r="H68" s="149"/>
      <c r="I68" s="96"/>
    </row>
    <row r="69" spans="1:9" ht="12.75" hidden="1">
      <c r="A69" s="150"/>
      <c r="B69" s="150"/>
      <c r="C69" s="299"/>
      <c r="D69" s="141"/>
      <c r="E69" s="142"/>
      <c r="F69" s="142"/>
      <c r="G69" s="143"/>
      <c r="H69" s="144"/>
      <c r="I69" s="96"/>
    </row>
    <row r="70" spans="1:9" ht="12.75" hidden="1">
      <c r="A70" s="137"/>
      <c r="B70" s="137"/>
      <c r="C70" s="299"/>
      <c r="D70" s="141"/>
      <c r="E70" s="142"/>
      <c r="F70" s="142"/>
      <c r="G70" s="143" t="e">
        <f>F70/E70*100</f>
        <v>#DIV/0!</v>
      </c>
      <c r="H70" s="144"/>
      <c r="I70" s="96"/>
    </row>
    <row r="71" spans="1:9" ht="12.75" hidden="1">
      <c r="A71" s="179"/>
      <c r="B71" s="179"/>
      <c r="C71" s="300"/>
      <c r="D71" s="119">
        <f>E71/$E$205*100</f>
        <v>0</v>
      </c>
      <c r="E71" s="180">
        <f>SUM(E74)</f>
        <v>0</v>
      </c>
      <c r="F71" s="180">
        <f>SUM(F74)</f>
        <v>0</v>
      </c>
      <c r="G71" s="157" t="e">
        <f>F71/E71*100</f>
        <v>#DIV/0!</v>
      </c>
      <c r="H71" s="181"/>
      <c r="I71" s="96"/>
    </row>
    <row r="72" spans="1:9" ht="12.75" hidden="1">
      <c r="A72" s="179"/>
      <c r="B72" s="182"/>
      <c r="C72" s="301"/>
      <c r="D72" s="128"/>
      <c r="E72" s="129"/>
      <c r="F72" s="129"/>
      <c r="G72" s="157" t="e">
        <f>F72/E72*100</f>
        <v>#DIV/0!</v>
      </c>
      <c r="H72" s="130"/>
      <c r="I72" s="96"/>
    </row>
    <row r="73" spans="1:9" ht="12.75" hidden="1">
      <c r="A73" s="179"/>
      <c r="B73" s="182"/>
      <c r="C73" s="296"/>
      <c r="D73" s="128"/>
      <c r="E73" s="129"/>
      <c r="F73" s="129"/>
      <c r="G73" s="157"/>
      <c r="H73" s="130"/>
      <c r="I73" s="96"/>
    </row>
    <row r="74" spans="1:9" ht="12.75" hidden="1">
      <c r="A74" s="179"/>
      <c r="B74" s="182"/>
      <c r="C74" s="302"/>
      <c r="D74" s="141"/>
      <c r="E74" s="142"/>
      <c r="F74" s="142"/>
      <c r="G74" s="143" t="e">
        <f>F74/E74*100</f>
        <v>#DIV/0!</v>
      </c>
      <c r="H74" s="144"/>
      <c r="I74" s="96"/>
    </row>
    <row r="75" spans="1:9" s="2" customFormat="1" ht="25.5">
      <c r="A75" s="117">
        <v>754</v>
      </c>
      <c r="B75" s="117"/>
      <c r="C75" s="294" t="s">
        <v>38</v>
      </c>
      <c r="D75" s="119">
        <f>E75/$E$205*100</f>
        <v>5.900150153346068</v>
      </c>
      <c r="E75" s="120">
        <f>SUM(E76,E78,E83,E77)</f>
        <v>2009700</v>
      </c>
      <c r="F75" s="120">
        <f>SUM(F76,F78,F83,F77)</f>
        <v>2008907</v>
      </c>
      <c r="G75" s="121">
        <f>F75/E75*100</f>
        <v>99.96054137433448</v>
      </c>
      <c r="H75" s="160">
        <f>F75/$F$205*100</f>
        <v>6.091684489989753</v>
      </c>
      <c r="I75" s="97"/>
    </row>
    <row r="76" spans="1:9" ht="12.75" hidden="1">
      <c r="A76" s="122"/>
      <c r="B76" s="161"/>
      <c r="C76" s="303"/>
      <c r="D76" s="123"/>
      <c r="E76" s="124"/>
      <c r="F76" s="124"/>
      <c r="G76" s="156"/>
      <c r="H76" s="125"/>
      <c r="I76" s="96"/>
    </row>
    <row r="77" spans="1:9" ht="12.75">
      <c r="A77" s="122"/>
      <c r="B77" s="189">
        <v>75405</v>
      </c>
      <c r="C77" s="295" t="s">
        <v>39</v>
      </c>
      <c r="D77" s="200"/>
      <c r="E77" s="201">
        <v>25000</v>
      </c>
      <c r="F77" s="201">
        <v>25000</v>
      </c>
      <c r="G77" s="202">
        <f>F77/E77*100</f>
        <v>100</v>
      </c>
      <c r="H77" s="130"/>
      <c r="I77" s="96"/>
    </row>
    <row r="78" spans="1:9" ht="12.75">
      <c r="A78" s="122"/>
      <c r="B78" s="189">
        <v>75411</v>
      </c>
      <c r="C78" s="295" t="s">
        <v>40</v>
      </c>
      <c r="D78" s="200"/>
      <c r="E78" s="201">
        <v>1983800</v>
      </c>
      <c r="F78" s="201">
        <v>1983800</v>
      </c>
      <c r="G78" s="202">
        <f>F78/E78*100</f>
        <v>100</v>
      </c>
      <c r="H78" s="130"/>
      <c r="I78" s="96"/>
    </row>
    <row r="79" spans="1:9" ht="12.75">
      <c r="A79" s="122"/>
      <c r="B79" s="122"/>
      <c r="C79" s="296" t="s">
        <v>14</v>
      </c>
      <c r="D79" s="128"/>
      <c r="E79" s="129"/>
      <c r="F79" s="129"/>
      <c r="G79" s="157"/>
      <c r="H79" s="130"/>
      <c r="I79" s="96"/>
    </row>
    <row r="80" spans="1:9" ht="25.5" customHeight="1">
      <c r="A80" s="122"/>
      <c r="B80" s="122"/>
      <c r="C80" s="240" t="s">
        <v>102</v>
      </c>
      <c r="D80" s="239"/>
      <c r="E80" s="142">
        <v>1962300</v>
      </c>
      <c r="F80" s="142">
        <v>1962300</v>
      </c>
      <c r="G80" s="143">
        <f>F80/E80*100</f>
        <v>100</v>
      </c>
      <c r="H80" s="144"/>
      <c r="I80" s="96"/>
    </row>
    <row r="81" spans="1:9" ht="12.75">
      <c r="A81" s="137"/>
      <c r="B81" s="137"/>
      <c r="C81" s="282" t="s">
        <v>14</v>
      </c>
      <c r="D81" s="152"/>
      <c r="E81" s="153"/>
      <c r="F81" s="153"/>
      <c r="G81" s="154"/>
      <c r="H81" s="155"/>
      <c r="I81" s="96"/>
    </row>
    <row r="82" spans="1:9" ht="12.75">
      <c r="A82" s="150"/>
      <c r="B82" s="150"/>
      <c r="C82" s="282" t="s">
        <v>17</v>
      </c>
      <c r="D82" s="152"/>
      <c r="E82" s="153">
        <v>1326090</v>
      </c>
      <c r="F82" s="153">
        <v>1326090</v>
      </c>
      <c r="G82" s="154">
        <f aca="true" t="shared" si="1" ref="G82:G87">F82/E82*100</f>
        <v>100</v>
      </c>
      <c r="H82" s="155"/>
      <c r="I82" s="96"/>
    </row>
    <row r="83" spans="1:9" ht="12.75">
      <c r="A83" s="150"/>
      <c r="B83" s="214">
        <v>75495</v>
      </c>
      <c r="C83" s="297" t="s">
        <v>98</v>
      </c>
      <c r="D83" s="216"/>
      <c r="E83" s="217">
        <v>900</v>
      </c>
      <c r="F83" s="217">
        <v>107</v>
      </c>
      <c r="G83" s="218">
        <f t="shared" si="1"/>
        <v>11.88888888888889</v>
      </c>
      <c r="H83" s="183"/>
      <c r="I83" s="96"/>
    </row>
    <row r="84" spans="1:9" s="2" customFormat="1" ht="12.75">
      <c r="A84" s="117">
        <v>757</v>
      </c>
      <c r="B84" s="117"/>
      <c r="C84" s="294" t="s">
        <v>41</v>
      </c>
      <c r="D84" s="119">
        <f>E84/$E$205*100</f>
        <v>0.9058376021615975</v>
      </c>
      <c r="E84" s="120">
        <f>SUM(E85)</f>
        <v>308545</v>
      </c>
      <c r="F84" s="120">
        <f>SUM(F85)</f>
        <v>308545</v>
      </c>
      <c r="G84" s="121">
        <f t="shared" si="1"/>
        <v>100</v>
      </c>
      <c r="H84" s="160">
        <f>F84/$F$205*100</f>
        <v>0.9356126445693546</v>
      </c>
      <c r="I84" s="97"/>
    </row>
    <row r="85" spans="1:9" ht="25.5">
      <c r="A85" s="122"/>
      <c r="B85" s="189">
        <v>75702</v>
      </c>
      <c r="C85" s="295" t="s">
        <v>42</v>
      </c>
      <c r="D85" s="200"/>
      <c r="E85" s="201">
        <v>308545</v>
      </c>
      <c r="F85" s="201">
        <v>308545</v>
      </c>
      <c r="G85" s="202">
        <f t="shared" si="1"/>
        <v>100</v>
      </c>
      <c r="H85" s="130"/>
      <c r="I85" s="96"/>
    </row>
    <row r="86" spans="1:9" s="2" customFormat="1" ht="12.75">
      <c r="A86" s="117">
        <v>758</v>
      </c>
      <c r="B86" s="117"/>
      <c r="C86" s="294" t="s">
        <v>43</v>
      </c>
      <c r="D86" s="119">
        <f>E86/$E$205*100</f>
        <v>0.014679181353799243</v>
      </c>
      <c r="E86" s="120">
        <f>SUM(E87)</f>
        <v>5000</v>
      </c>
      <c r="F86" s="120">
        <f>SUM(F87)</f>
        <v>0</v>
      </c>
      <c r="G86" s="121">
        <f t="shared" si="1"/>
        <v>0</v>
      </c>
      <c r="H86" s="184">
        <f>F86/$F$205*100</f>
        <v>0</v>
      </c>
      <c r="I86" s="97"/>
    </row>
    <row r="87" spans="1:9" ht="12.75">
      <c r="A87" s="122"/>
      <c r="B87" s="189">
        <v>75818</v>
      </c>
      <c r="C87" s="295" t="s">
        <v>44</v>
      </c>
      <c r="D87" s="200"/>
      <c r="E87" s="201">
        <v>5000</v>
      </c>
      <c r="F87" s="201">
        <v>0</v>
      </c>
      <c r="G87" s="219">
        <f t="shared" si="1"/>
        <v>0</v>
      </c>
      <c r="H87" s="149"/>
      <c r="I87" s="96"/>
    </row>
    <row r="88" spans="1:9" ht="12.75">
      <c r="A88" s="150"/>
      <c r="B88" s="150"/>
      <c r="C88" s="298" t="s">
        <v>14</v>
      </c>
      <c r="D88" s="146"/>
      <c r="E88" s="147"/>
      <c r="F88" s="147"/>
      <c r="G88" s="148"/>
      <c r="H88" s="149"/>
      <c r="I88" s="96"/>
    </row>
    <row r="89" spans="1:9" ht="12.75">
      <c r="A89" s="150"/>
      <c r="B89" s="150"/>
      <c r="C89" s="298" t="s">
        <v>45</v>
      </c>
      <c r="D89" s="146"/>
      <c r="E89" s="147"/>
      <c r="F89" s="147"/>
      <c r="G89" s="148"/>
      <c r="H89" s="149"/>
      <c r="I89" s="96"/>
    </row>
    <row r="90" spans="1:9" ht="12.75">
      <c r="A90" s="150"/>
      <c r="B90" s="150"/>
      <c r="C90" s="298" t="s">
        <v>46</v>
      </c>
      <c r="D90" s="146"/>
      <c r="E90" s="147">
        <v>5000</v>
      </c>
      <c r="F90" s="147">
        <v>0</v>
      </c>
      <c r="G90" s="154">
        <f>F90/E90*100</f>
        <v>0</v>
      </c>
      <c r="H90" s="149"/>
      <c r="I90" s="96"/>
    </row>
    <row r="91" spans="1:9" ht="12.75">
      <c r="A91" s="117">
        <v>801</v>
      </c>
      <c r="B91" s="117"/>
      <c r="C91" s="294" t="s">
        <v>47</v>
      </c>
      <c r="D91" s="119">
        <f>E91/$E$205*100</f>
        <v>41.40653567063088</v>
      </c>
      <c r="E91" s="120">
        <f>SUM(E92,E98,E101,E107,E95,E106)</f>
        <v>14103830</v>
      </c>
      <c r="F91" s="120">
        <f>SUM(F92,F98,F101,F107,F95,F106)</f>
        <v>14093520</v>
      </c>
      <c r="G91" s="121">
        <f>F91/E91*100</f>
        <v>99.92689928905835</v>
      </c>
      <c r="H91" s="121">
        <f>F91/$F$205*100</f>
        <v>42.73631242927641</v>
      </c>
      <c r="I91" s="96"/>
    </row>
    <row r="92" spans="1:9" ht="12.75">
      <c r="A92" s="122"/>
      <c r="B92" s="189">
        <v>80102</v>
      </c>
      <c r="C92" s="295" t="s">
        <v>48</v>
      </c>
      <c r="D92" s="200"/>
      <c r="E92" s="201">
        <v>211848</v>
      </c>
      <c r="F92" s="201">
        <v>211848</v>
      </c>
      <c r="G92" s="202">
        <f>F92/E92*100</f>
        <v>100</v>
      </c>
      <c r="H92" s="125"/>
      <c r="I92" s="96"/>
    </row>
    <row r="93" spans="1:9" ht="12.75">
      <c r="A93" s="122"/>
      <c r="B93" s="122"/>
      <c r="C93" s="282" t="s">
        <v>14</v>
      </c>
      <c r="D93" s="152"/>
      <c r="E93" s="153"/>
      <c r="F93" s="153"/>
      <c r="G93" s="154"/>
      <c r="H93" s="149"/>
      <c r="I93" s="96"/>
    </row>
    <row r="94" spans="1:9" ht="12.75">
      <c r="A94" s="150"/>
      <c r="B94" s="150"/>
      <c r="C94" s="282" t="s">
        <v>17</v>
      </c>
      <c r="D94" s="152"/>
      <c r="E94" s="153">
        <v>196429</v>
      </c>
      <c r="F94" s="153">
        <v>196429</v>
      </c>
      <c r="G94" s="154">
        <f>F94/E94*100</f>
        <v>100</v>
      </c>
      <c r="H94" s="185"/>
      <c r="I94" s="96"/>
    </row>
    <row r="95" spans="1:9" ht="12.75">
      <c r="A95" s="150"/>
      <c r="B95" s="214">
        <v>80111</v>
      </c>
      <c r="C95" s="297" t="s">
        <v>99</v>
      </c>
      <c r="D95" s="216"/>
      <c r="E95" s="217">
        <v>365679</v>
      </c>
      <c r="F95" s="217">
        <v>365679</v>
      </c>
      <c r="G95" s="218">
        <f>F95/E95*100</f>
        <v>100</v>
      </c>
      <c r="H95" s="149"/>
      <c r="I95" s="96"/>
    </row>
    <row r="96" spans="1:9" ht="12.75">
      <c r="A96" s="150"/>
      <c r="B96" s="150"/>
      <c r="C96" s="282" t="s">
        <v>14</v>
      </c>
      <c r="D96" s="152"/>
      <c r="E96" s="153"/>
      <c r="F96" s="153"/>
      <c r="G96" s="154"/>
      <c r="H96" s="149"/>
      <c r="I96" s="96"/>
    </row>
    <row r="97" spans="1:9" ht="12.75">
      <c r="A97" s="150"/>
      <c r="B97" s="234"/>
      <c r="C97" s="304" t="s">
        <v>17</v>
      </c>
      <c r="D97" s="236"/>
      <c r="E97" s="237">
        <v>339097</v>
      </c>
      <c r="F97" s="237">
        <v>339097</v>
      </c>
      <c r="G97" s="238">
        <f>F97/E97*100</f>
        <v>100</v>
      </c>
      <c r="H97" s="185"/>
      <c r="I97" s="96"/>
    </row>
    <row r="98" spans="1:9" ht="12.75">
      <c r="A98" s="150"/>
      <c r="B98" s="234">
        <v>80120</v>
      </c>
      <c r="C98" s="305" t="s">
        <v>49</v>
      </c>
      <c r="D98" s="271"/>
      <c r="E98" s="272">
        <v>1481125</v>
      </c>
      <c r="F98" s="272">
        <v>1481125</v>
      </c>
      <c r="G98" s="273">
        <f>F98/E98*100</f>
        <v>100</v>
      </c>
      <c r="H98" s="176"/>
      <c r="I98" s="96"/>
    </row>
    <row r="99" spans="1:9" ht="12.75">
      <c r="A99" s="150"/>
      <c r="B99" s="150"/>
      <c r="C99" s="282" t="s">
        <v>14</v>
      </c>
      <c r="D99" s="152"/>
      <c r="E99" s="153"/>
      <c r="F99" s="153"/>
      <c r="G99" s="154"/>
      <c r="H99" s="149"/>
      <c r="I99" s="96"/>
    </row>
    <row r="100" spans="1:9" ht="12.75">
      <c r="A100" s="150"/>
      <c r="B100" s="150"/>
      <c r="C100" s="282" t="s">
        <v>17</v>
      </c>
      <c r="D100" s="152"/>
      <c r="E100" s="153">
        <v>1267892</v>
      </c>
      <c r="F100" s="153">
        <v>1267892</v>
      </c>
      <c r="G100" s="154">
        <f>F100/E100*100</f>
        <v>100</v>
      </c>
      <c r="H100" s="185"/>
      <c r="I100" s="96"/>
    </row>
    <row r="101" spans="1:9" ht="12.75">
      <c r="A101" s="150"/>
      <c r="B101" s="214">
        <v>80130</v>
      </c>
      <c r="C101" s="297" t="s">
        <v>86</v>
      </c>
      <c r="D101" s="216"/>
      <c r="E101" s="217">
        <v>11890282</v>
      </c>
      <c r="F101" s="217">
        <v>11888894</v>
      </c>
      <c r="G101" s="218">
        <f>F101/E101*100</f>
        <v>99.98832660150534</v>
      </c>
      <c r="H101" s="176"/>
      <c r="I101" s="96"/>
    </row>
    <row r="102" spans="1:9" ht="12.75">
      <c r="A102" s="150"/>
      <c r="B102" s="150"/>
      <c r="C102" s="282" t="s">
        <v>14</v>
      </c>
      <c r="D102" s="152"/>
      <c r="E102" s="153"/>
      <c r="F102" s="153"/>
      <c r="G102" s="154"/>
      <c r="H102" s="149"/>
      <c r="I102" s="96"/>
    </row>
    <row r="103" spans="1:9" ht="12.75">
      <c r="A103" s="150"/>
      <c r="B103" s="150"/>
      <c r="C103" s="282" t="s">
        <v>26</v>
      </c>
      <c r="D103" s="152"/>
      <c r="E103" s="153">
        <v>25930</v>
      </c>
      <c r="F103" s="153">
        <v>25930</v>
      </c>
      <c r="G103" s="154">
        <f>F103/E103*100</f>
        <v>100</v>
      </c>
      <c r="H103" s="149"/>
      <c r="I103" s="96"/>
    </row>
    <row r="104" spans="1:9" ht="12.75">
      <c r="A104" s="234"/>
      <c r="B104" s="234"/>
      <c r="C104" s="304" t="s">
        <v>17</v>
      </c>
      <c r="D104" s="283"/>
      <c r="E104" s="284">
        <v>9089431</v>
      </c>
      <c r="F104" s="237">
        <v>9089429</v>
      </c>
      <c r="G104" s="238">
        <f>F104/E104*100</f>
        <v>99.99997799642244</v>
      </c>
      <c r="H104" s="243"/>
      <c r="I104" s="96"/>
    </row>
    <row r="105" spans="1:9" ht="12.75">
      <c r="A105" s="150"/>
      <c r="B105" s="150"/>
      <c r="C105" s="145" t="s">
        <v>100</v>
      </c>
      <c r="D105" s="152"/>
      <c r="E105" s="153">
        <v>260851</v>
      </c>
      <c r="F105" s="153">
        <f>200851+59030</f>
        <v>259881</v>
      </c>
      <c r="G105" s="154">
        <f>F105/E105*100</f>
        <v>99.62814020264442</v>
      </c>
      <c r="H105" s="149"/>
      <c r="I105" s="96"/>
    </row>
    <row r="106" spans="1:9" ht="12.75">
      <c r="A106" s="150"/>
      <c r="B106" s="214">
        <v>80146</v>
      </c>
      <c r="C106" s="215" t="s">
        <v>101</v>
      </c>
      <c r="D106" s="216"/>
      <c r="E106" s="217">
        <v>60436</v>
      </c>
      <c r="F106" s="217">
        <v>54491</v>
      </c>
      <c r="G106" s="218">
        <f>F106/E106*100</f>
        <v>90.16314779270633</v>
      </c>
      <c r="H106" s="149"/>
      <c r="I106" s="96"/>
    </row>
    <row r="107" spans="1:9" ht="12.75">
      <c r="A107" s="150"/>
      <c r="B107" s="214">
        <v>80195</v>
      </c>
      <c r="C107" s="220" t="s">
        <v>50</v>
      </c>
      <c r="D107" s="216"/>
      <c r="E107" s="221">
        <v>94460</v>
      </c>
      <c r="F107" s="217">
        <v>91483</v>
      </c>
      <c r="G107" s="218">
        <f>F107/E107*100</f>
        <v>96.84840143976287</v>
      </c>
      <c r="H107" s="176"/>
      <c r="I107" s="96"/>
    </row>
    <row r="108" spans="1:9" ht="12.75" hidden="1">
      <c r="A108" s="150"/>
      <c r="B108" s="150"/>
      <c r="C108" s="186"/>
      <c r="D108" s="146"/>
      <c r="E108" s="187"/>
      <c r="F108" s="147"/>
      <c r="G108" s="148"/>
      <c r="H108" s="149"/>
      <c r="I108" s="96"/>
    </row>
    <row r="109" spans="1:9" ht="12.75" hidden="1">
      <c r="A109" s="150"/>
      <c r="B109" s="150"/>
      <c r="C109" s="159"/>
      <c r="D109" s="141"/>
      <c r="E109" s="188"/>
      <c r="F109" s="188"/>
      <c r="G109" s="143"/>
      <c r="H109" s="144"/>
      <c r="I109" s="96"/>
    </row>
    <row r="110" spans="1:9" ht="12.75">
      <c r="A110" s="150"/>
      <c r="B110" s="150"/>
      <c r="C110" s="159" t="s">
        <v>14</v>
      </c>
      <c r="D110" s="141"/>
      <c r="E110" s="188"/>
      <c r="F110" s="188"/>
      <c r="G110" s="143"/>
      <c r="H110" s="144"/>
      <c r="I110" s="96"/>
    </row>
    <row r="111" spans="1:9" ht="25.5">
      <c r="A111" s="150"/>
      <c r="B111" s="150"/>
      <c r="C111" s="127" t="s">
        <v>129</v>
      </c>
      <c r="D111" s="141"/>
      <c r="E111" s="188">
        <v>1200</v>
      </c>
      <c r="F111" s="188">
        <v>1200</v>
      </c>
      <c r="G111" s="168">
        <f>F111/E111*100</f>
        <v>100</v>
      </c>
      <c r="H111" s="144"/>
      <c r="I111" s="96"/>
    </row>
    <row r="112" spans="1:9" ht="12.75">
      <c r="A112" s="117">
        <v>803</v>
      </c>
      <c r="B112" s="189"/>
      <c r="C112" s="190" t="s">
        <v>119</v>
      </c>
      <c r="D112" s="191"/>
      <c r="E112" s="120">
        <f>SUM(E113)</f>
        <v>17955</v>
      </c>
      <c r="F112" s="120">
        <f>SUM(F113)</f>
        <v>17955</v>
      </c>
      <c r="G112" s="121">
        <f>F112/E112*100</f>
        <v>100</v>
      </c>
      <c r="H112" s="130"/>
      <c r="I112" s="96"/>
    </row>
    <row r="113" spans="1:9" ht="12.75">
      <c r="A113" s="122"/>
      <c r="B113" s="122">
        <v>80309</v>
      </c>
      <c r="C113" s="159" t="s">
        <v>120</v>
      </c>
      <c r="D113" s="141"/>
      <c r="E113" s="142">
        <v>17955</v>
      </c>
      <c r="F113" s="142">
        <v>17955</v>
      </c>
      <c r="G113" s="192">
        <f>F113/E113*100</f>
        <v>100</v>
      </c>
      <c r="H113" s="144"/>
      <c r="I113" s="96"/>
    </row>
    <row r="114" spans="1:9" ht="12.75">
      <c r="A114" s="117">
        <v>851</v>
      </c>
      <c r="B114" s="117"/>
      <c r="C114" s="118" t="s">
        <v>51</v>
      </c>
      <c r="D114" s="119">
        <f>E114/$E$205*100</f>
        <v>5.007509135221536</v>
      </c>
      <c r="E114" s="120">
        <f>SUM(E115,E119,E122,E123)</f>
        <v>1705650</v>
      </c>
      <c r="F114" s="120">
        <f>SUM(F115,F119,F122,F123)</f>
        <v>1564646</v>
      </c>
      <c r="G114" s="121">
        <f>F114/E114*100</f>
        <v>91.73312227010231</v>
      </c>
      <c r="H114" s="121">
        <f>F114/$F$205*100</f>
        <v>4.744535098202409</v>
      </c>
      <c r="I114" s="96"/>
    </row>
    <row r="115" spans="1:9" ht="12.75">
      <c r="A115" s="193"/>
      <c r="B115" s="189">
        <v>85111</v>
      </c>
      <c r="C115" s="199" t="s">
        <v>121</v>
      </c>
      <c r="D115" s="119"/>
      <c r="E115" s="201">
        <v>780000</v>
      </c>
      <c r="F115" s="201">
        <v>780000</v>
      </c>
      <c r="G115" s="202">
        <f>F115/E115*100</f>
        <v>100</v>
      </c>
      <c r="H115" s="195"/>
      <c r="I115" s="96"/>
    </row>
    <row r="116" spans="1:9" ht="12.75">
      <c r="A116" s="193"/>
      <c r="B116" s="122"/>
      <c r="C116" s="145" t="s">
        <v>14</v>
      </c>
      <c r="D116" s="194"/>
      <c r="E116" s="124"/>
      <c r="F116" s="124"/>
      <c r="G116" s="156"/>
      <c r="H116" s="246"/>
      <c r="I116" s="96"/>
    </row>
    <row r="117" spans="1:9" ht="12.75">
      <c r="A117" s="193"/>
      <c r="B117" s="122"/>
      <c r="C117" s="145" t="s">
        <v>122</v>
      </c>
      <c r="D117" s="194"/>
      <c r="E117" s="153">
        <v>780000</v>
      </c>
      <c r="F117" s="153">
        <v>780000</v>
      </c>
      <c r="G117" s="168">
        <f>F117/E117*100</f>
        <v>100</v>
      </c>
      <c r="H117" s="246"/>
      <c r="I117" s="96"/>
    </row>
    <row r="118" spans="1:9" ht="12.75" hidden="1">
      <c r="A118" s="193"/>
      <c r="B118" s="122"/>
      <c r="C118" s="127"/>
      <c r="D118" s="194"/>
      <c r="E118" s="129"/>
      <c r="F118" s="129"/>
      <c r="G118" s="197"/>
      <c r="H118" s="246"/>
      <c r="I118" s="96"/>
    </row>
    <row r="119" spans="1:9" ht="12.75">
      <c r="A119" s="193"/>
      <c r="B119" s="189">
        <v>85141</v>
      </c>
      <c r="C119" s="199" t="s">
        <v>123</v>
      </c>
      <c r="D119" s="119"/>
      <c r="E119" s="201">
        <v>60344</v>
      </c>
      <c r="F119" s="201">
        <v>60343</v>
      </c>
      <c r="G119" s="219">
        <f>F119/E119*100</f>
        <v>99.99834283441601</v>
      </c>
      <c r="H119" s="246"/>
      <c r="I119" s="96"/>
    </row>
    <row r="120" spans="1:9" ht="12.75">
      <c r="A120" s="193"/>
      <c r="B120" s="122"/>
      <c r="C120" s="127" t="s">
        <v>14</v>
      </c>
      <c r="D120" s="194"/>
      <c r="E120" s="129"/>
      <c r="F120" s="124"/>
      <c r="G120" s="195"/>
      <c r="H120" s="246"/>
      <c r="I120" s="96"/>
    </row>
    <row r="121" spans="1:9" ht="28.5" customHeight="1">
      <c r="A121" s="193"/>
      <c r="B121" s="122"/>
      <c r="C121" s="159" t="s">
        <v>102</v>
      </c>
      <c r="D121" s="194"/>
      <c r="E121" s="129">
        <v>60344</v>
      </c>
      <c r="F121" s="129">
        <v>60343</v>
      </c>
      <c r="G121" s="157">
        <f>F121/E121*100</f>
        <v>99.99834283441601</v>
      </c>
      <c r="H121" s="246"/>
      <c r="I121" s="96"/>
    </row>
    <row r="122" spans="1:9" ht="12.75">
      <c r="A122" s="193"/>
      <c r="B122" s="189">
        <v>85153</v>
      </c>
      <c r="C122" s="222" t="s">
        <v>124</v>
      </c>
      <c r="D122" s="119"/>
      <c r="E122" s="201">
        <v>300</v>
      </c>
      <c r="F122" s="201">
        <v>0</v>
      </c>
      <c r="G122" s="202">
        <f>F122/E122*100</f>
        <v>0</v>
      </c>
      <c r="H122" s="246"/>
      <c r="I122" s="96"/>
    </row>
    <row r="123" spans="1:9" ht="38.25">
      <c r="A123" s="122"/>
      <c r="B123" s="189">
        <v>85156</v>
      </c>
      <c r="C123" s="199" t="s">
        <v>52</v>
      </c>
      <c r="D123" s="200"/>
      <c r="E123" s="201">
        <v>865006</v>
      </c>
      <c r="F123" s="201">
        <v>724303</v>
      </c>
      <c r="G123" s="202">
        <f>F123/E123*100</f>
        <v>83.73387005408055</v>
      </c>
      <c r="H123" s="274"/>
      <c r="I123" s="96"/>
    </row>
    <row r="124" spans="1:9" ht="12.75">
      <c r="A124" s="122"/>
      <c r="B124" s="122"/>
      <c r="C124" s="127" t="s">
        <v>14</v>
      </c>
      <c r="D124" s="128"/>
      <c r="E124" s="129"/>
      <c r="F124" s="129"/>
      <c r="G124" s="157"/>
      <c r="H124" s="274"/>
      <c r="I124" s="96"/>
    </row>
    <row r="125" spans="1:9" ht="27.75" customHeight="1">
      <c r="A125" s="122"/>
      <c r="B125" s="122"/>
      <c r="C125" s="159" t="s">
        <v>102</v>
      </c>
      <c r="D125" s="141"/>
      <c r="E125" s="142">
        <v>865006</v>
      </c>
      <c r="F125" s="211">
        <v>724303</v>
      </c>
      <c r="G125" s="286">
        <f>F125/E125*100</f>
        <v>83.73387005408055</v>
      </c>
      <c r="H125" s="260"/>
      <c r="I125" s="96"/>
    </row>
    <row r="126" spans="1:9" ht="12.75" hidden="1">
      <c r="A126" s="117"/>
      <c r="B126" s="189"/>
      <c r="C126" s="190"/>
      <c r="D126" s="191"/>
      <c r="E126" s="120"/>
      <c r="F126" s="120"/>
      <c r="G126" s="285"/>
      <c r="H126" s="130"/>
      <c r="I126" s="96"/>
    </row>
    <row r="127" spans="1:9" ht="12.75" hidden="1">
      <c r="A127" s="122"/>
      <c r="B127" s="122"/>
      <c r="C127" s="159"/>
      <c r="D127" s="141"/>
      <c r="E127" s="142"/>
      <c r="F127" s="142"/>
      <c r="G127" s="121"/>
      <c r="H127" s="130"/>
      <c r="I127" s="96"/>
    </row>
    <row r="128" spans="1:9" ht="12.75">
      <c r="A128" s="117">
        <v>852</v>
      </c>
      <c r="B128" s="117"/>
      <c r="C128" s="118" t="s">
        <v>125</v>
      </c>
      <c r="D128" s="119">
        <f>E128/$E$205*100</f>
        <v>7.28923814901982</v>
      </c>
      <c r="E128" s="120">
        <f>SUM(E129,E134,E138,E141,E144,E150,E158)</f>
        <v>2482849</v>
      </c>
      <c r="F128" s="120">
        <f>SUM(F129,F134,F138,F141,F144,F150,F158)</f>
        <v>2464443</v>
      </c>
      <c r="G128" s="121">
        <f>F128/E128*100</f>
        <v>99.25867420854027</v>
      </c>
      <c r="H128" s="121">
        <f>F128/$F$205*100</f>
        <v>7.473023489670661</v>
      </c>
      <c r="I128" s="96"/>
    </row>
    <row r="129" spans="1:9" ht="12.75">
      <c r="A129" s="122"/>
      <c r="B129" s="189">
        <v>85201</v>
      </c>
      <c r="C129" s="199" t="s">
        <v>54</v>
      </c>
      <c r="D129" s="200"/>
      <c r="E129" s="201">
        <v>1317330</v>
      </c>
      <c r="F129" s="201">
        <v>1316720</v>
      </c>
      <c r="G129" s="202">
        <f>F129/E129*100</f>
        <v>99.9536942148133</v>
      </c>
      <c r="H129" s="125"/>
      <c r="I129" s="96"/>
    </row>
    <row r="130" spans="1:9" ht="12.75">
      <c r="A130" s="122"/>
      <c r="B130" s="122"/>
      <c r="C130" s="127" t="s">
        <v>14</v>
      </c>
      <c r="D130" s="128"/>
      <c r="E130" s="129"/>
      <c r="F130" s="129"/>
      <c r="G130" s="157"/>
      <c r="H130" s="130"/>
      <c r="I130" s="96"/>
    </row>
    <row r="131" spans="1:9" ht="25.5">
      <c r="A131" s="122"/>
      <c r="B131" s="122"/>
      <c r="C131" s="127" t="s">
        <v>129</v>
      </c>
      <c r="D131" s="128"/>
      <c r="E131" s="129">
        <v>1254700</v>
      </c>
      <c r="F131" s="129">
        <v>1254700</v>
      </c>
      <c r="G131" s="157">
        <f>F131/E131*100</f>
        <v>100</v>
      </c>
      <c r="H131" s="274"/>
      <c r="I131" s="96"/>
    </row>
    <row r="132" spans="1:9" ht="12.75">
      <c r="A132" s="122"/>
      <c r="B132" s="122"/>
      <c r="C132" s="145" t="s">
        <v>14</v>
      </c>
      <c r="D132" s="152"/>
      <c r="E132" s="153"/>
      <c r="F132" s="153"/>
      <c r="G132" s="154"/>
      <c r="H132" s="155"/>
      <c r="I132" s="96"/>
    </row>
    <row r="133" spans="1:9" ht="12.75">
      <c r="A133" s="150"/>
      <c r="B133" s="150"/>
      <c r="C133" s="145" t="s">
        <v>17</v>
      </c>
      <c r="D133" s="152"/>
      <c r="E133" s="153">
        <f>558562+47624+88036+13799</f>
        <v>708021</v>
      </c>
      <c r="F133" s="153">
        <f>558562+47624+88036+13799</f>
        <v>708021</v>
      </c>
      <c r="G133" s="154">
        <f>F133/E133*100</f>
        <v>100</v>
      </c>
      <c r="H133" s="169"/>
      <c r="I133" s="96"/>
    </row>
    <row r="134" spans="1:9" ht="17.25" customHeight="1">
      <c r="A134" s="150"/>
      <c r="B134" s="214">
        <v>85204</v>
      </c>
      <c r="C134" s="215" t="s">
        <v>55</v>
      </c>
      <c r="D134" s="216"/>
      <c r="E134" s="217">
        <v>913334</v>
      </c>
      <c r="F134" s="217">
        <v>899118</v>
      </c>
      <c r="G134" s="218">
        <f>F134/E134*100</f>
        <v>98.44350478576293</v>
      </c>
      <c r="H134" s="176"/>
      <c r="I134" s="96"/>
    </row>
    <row r="135" spans="1:9" ht="12.75">
      <c r="A135" s="150"/>
      <c r="B135" s="150"/>
      <c r="C135" s="145" t="s">
        <v>14</v>
      </c>
      <c r="D135" s="146"/>
      <c r="E135" s="147"/>
      <c r="F135" s="147"/>
      <c r="G135" s="287"/>
      <c r="H135" s="247"/>
      <c r="I135" s="96"/>
    </row>
    <row r="136" spans="1:9" ht="12.75">
      <c r="A136" s="242"/>
      <c r="B136" s="242"/>
      <c r="C136" s="249" t="s">
        <v>17</v>
      </c>
      <c r="D136" s="248"/>
      <c r="E136" s="250">
        <f>620+84</f>
        <v>704</v>
      </c>
      <c r="F136" s="250">
        <f>619+83</f>
        <v>702</v>
      </c>
      <c r="G136" s="154">
        <f>F136/E136*100</f>
        <v>99.7159090909091</v>
      </c>
      <c r="H136" s="247"/>
      <c r="I136" s="251"/>
    </row>
    <row r="137" spans="1:9" ht="12.75">
      <c r="A137" s="150"/>
      <c r="B137" s="150"/>
      <c r="C137" s="145" t="s">
        <v>133</v>
      </c>
      <c r="D137" s="146"/>
      <c r="E137" s="147">
        <v>3343</v>
      </c>
      <c r="F137" s="147">
        <v>3343</v>
      </c>
      <c r="G137" s="238">
        <f>F137/E137*100</f>
        <v>100</v>
      </c>
      <c r="H137" s="247"/>
      <c r="I137" s="96"/>
    </row>
    <row r="138" spans="1:9" ht="30.75" customHeight="1">
      <c r="A138" s="150"/>
      <c r="B138" s="214">
        <v>85212</v>
      </c>
      <c r="C138" s="215" t="s">
        <v>126</v>
      </c>
      <c r="D138" s="216"/>
      <c r="E138" s="217">
        <v>9824</v>
      </c>
      <c r="F138" s="217">
        <v>6278</v>
      </c>
      <c r="G138" s="218">
        <f>F138/E138*100</f>
        <v>63.90472312703584</v>
      </c>
      <c r="H138" s="247"/>
      <c r="I138" s="96"/>
    </row>
    <row r="139" spans="1:9" ht="12.75">
      <c r="A139" s="150"/>
      <c r="B139" s="150"/>
      <c r="C139" s="177" t="s">
        <v>14</v>
      </c>
      <c r="D139" s="146"/>
      <c r="E139" s="147"/>
      <c r="F139" s="147"/>
      <c r="G139" s="287"/>
      <c r="H139" s="247"/>
      <c r="I139" s="96"/>
    </row>
    <row r="140" spans="1:9" ht="25.5" customHeight="1">
      <c r="A140" s="242"/>
      <c r="B140" s="255"/>
      <c r="C140" s="256" t="s">
        <v>102</v>
      </c>
      <c r="D140" s="254"/>
      <c r="E140" s="257">
        <v>9824</v>
      </c>
      <c r="F140" s="257">
        <v>6278</v>
      </c>
      <c r="G140" s="212">
        <f>F140/E140*100</f>
        <v>63.90472312703584</v>
      </c>
      <c r="H140" s="252"/>
      <c r="I140" s="251"/>
    </row>
    <row r="141" spans="1:9" ht="21" customHeight="1">
      <c r="A141" s="137"/>
      <c r="B141" s="208">
        <v>85216</v>
      </c>
      <c r="C141" s="209" t="s">
        <v>56</v>
      </c>
      <c r="D141" s="210"/>
      <c r="E141" s="211">
        <v>2576</v>
      </c>
      <c r="F141" s="211">
        <v>2575</v>
      </c>
      <c r="G141" s="212">
        <f>F141/E141*100</f>
        <v>99.9611801242236</v>
      </c>
      <c r="H141" s="252"/>
      <c r="I141" s="96"/>
    </row>
    <row r="142" spans="1:9" ht="12.75">
      <c r="A142" s="137"/>
      <c r="B142" s="137"/>
      <c r="C142" s="140" t="s">
        <v>14</v>
      </c>
      <c r="D142" s="141"/>
      <c r="E142" s="142"/>
      <c r="F142" s="142"/>
      <c r="G142" s="143"/>
      <c r="H142" s="260"/>
      <c r="I142" s="96"/>
    </row>
    <row r="143" spans="1:9" ht="36">
      <c r="A143" s="137"/>
      <c r="B143" s="137"/>
      <c r="C143" s="159" t="s">
        <v>102</v>
      </c>
      <c r="D143" s="141"/>
      <c r="E143" s="142">
        <v>2576</v>
      </c>
      <c r="F143" s="142">
        <v>2575</v>
      </c>
      <c r="G143" s="143">
        <f>F143/E143*100</f>
        <v>99.9611801242236</v>
      </c>
      <c r="H143" s="276"/>
      <c r="I143" s="96"/>
    </row>
    <row r="144" spans="1:9" ht="12.75">
      <c r="A144" s="137"/>
      <c r="B144" s="223">
        <v>85218</v>
      </c>
      <c r="C144" s="224" t="s">
        <v>57</v>
      </c>
      <c r="D144" s="225"/>
      <c r="E144" s="226">
        <v>219990</v>
      </c>
      <c r="F144" s="226">
        <v>219973</v>
      </c>
      <c r="G144" s="192">
        <f>F144/E144*100</f>
        <v>99.99227237601708</v>
      </c>
      <c r="H144" s="252"/>
      <c r="I144" s="96"/>
    </row>
    <row r="145" spans="1:9" ht="12.75">
      <c r="A145" s="137"/>
      <c r="B145" s="137"/>
      <c r="C145" s="145" t="s">
        <v>14</v>
      </c>
      <c r="D145" s="152"/>
      <c r="E145" s="153"/>
      <c r="F145" s="153"/>
      <c r="G145" s="154"/>
      <c r="H145" s="281"/>
      <c r="I145" s="96"/>
    </row>
    <row r="146" spans="1:9" ht="12.75">
      <c r="A146" s="150"/>
      <c r="B146" s="164"/>
      <c r="C146" s="165" t="s">
        <v>17</v>
      </c>
      <c r="D146" s="166"/>
      <c r="E146" s="167">
        <f>134895+10567+26331+3839</f>
        <v>175632</v>
      </c>
      <c r="F146" s="167">
        <f>134894+10563+26331+3839</f>
        <v>175627</v>
      </c>
      <c r="G146" s="168">
        <f>F146/E146*100</f>
        <v>99.99715313838024</v>
      </c>
      <c r="H146" s="258"/>
      <c r="I146" s="96"/>
    </row>
    <row r="147" spans="1:9" ht="12.75" hidden="1">
      <c r="A147" s="150"/>
      <c r="B147" s="171"/>
      <c r="C147" s="172"/>
      <c r="D147" s="173"/>
      <c r="E147" s="174"/>
      <c r="F147" s="174"/>
      <c r="G147" s="175"/>
      <c r="H147" s="247"/>
      <c r="I147" s="96"/>
    </row>
    <row r="148" spans="1:9" ht="12.75" hidden="1">
      <c r="A148" s="150"/>
      <c r="B148" s="150"/>
      <c r="C148" s="145"/>
      <c r="D148" s="152"/>
      <c r="E148" s="153"/>
      <c r="F148" s="153"/>
      <c r="G148" s="154"/>
      <c r="H148" s="281"/>
      <c r="I148" s="96"/>
    </row>
    <row r="149" spans="1:9" ht="12.75" hidden="1">
      <c r="A149" s="150"/>
      <c r="B149" s="150"/>
      <c r="C149" s="145"/>
      <c r="D149" s="152"/>
      <c r="E149" s="153"/>
      <c r="F149" s="153"/>
      <c r="G149" s="154"/>
      <c r="H149" s="258"/>
      <c r="I149" s="96"/>
    </row>
    <row r="150" spans="1:9" ht="12.75">
      <c r="A150" s="150"/>
      <c r="B150" s="214">
        <v>85226</v>
      </c>
      <c r="C150" s="215" t="s">
        <v>115</v>
      </c>
      <c r="D150" s="216"/>
      <c r="E150" s="217">
        <v>15500</v>
      </c>
      <c r="F150" s="217">
        <v>15484</v>
      </c>
      <c r="G150" s="218">
        <f>F150/E150*100</f>
        <v>99.89677419354838</v>
      </c>
      <c r="H150" s="247"/>
      <c r="I150" s="96"/>
    </row>
    <row r="151" spans="1:9" ht="12.75">
      <c r="A151" s="150"/>
      <c r="B151" s="150"/>
      <c r="C151" s="145" t="s">
        <v>14</v>
      </c>
      <c r="D151" s="152"/>
      <c r="E151" s="153"/>
      <c r="F151" s="153"/>
      <c r="G151" s="154"/>
      <c r="H151" s="281"/>
      <c r="I151" s="96"/>
    </row>
    <row r="152" spans="1:9" ht="12.75">
      <c r="A152" s="242"/>
      <c r="B152" s="242"/>
      <c r="C152" s="249" t="s">
        <v>17</v>
      </c>
      <c r="D152" s="244"/>
      <c r="E152" s="259">
        <f>5840+565+1174+156</f>
        <v>7735</v>
      </c>
      <c r="F152" s="259">
        <f>5836+565+1164+155</f>
        <v>7720</v>
      </c>
      <c r="G152" s="154">
        <f>F152/E152*100</f>
        <v>99.80607627666451</v>
      </c>
      <c r="H152" s="258"/>
      <c r="I152" s="251"/>
    </row>
    <row r="153" spans="1:9" ht="12.75" hidden="1">
      <c r="A153" s="150"/>
      <c r="B153" s="150"/>
      <c r="C153" s="177"/>
      <c r="D153" s="146"/>
      <c r="E153" s="147"/>
      <c r="F153" s="147"/>
      <c r="G153" s="148"/>
      <c r="H153" s="247"/>
      <c r="I153" s="96"/>
    </row>
    <row r="154" spans="1:9" ht="12.75" hidden="1">
      <c r="A154" s="150"/>
      <c r="B154" s="150"/>
      <c r="C154" s="145"/>
      <c r="D154" s="152"/>
      <c r="E154" s="153"/>
      <c r="F154" s="153"/>
      <c r="G154" s="154"/>
      <c r="H154" s="281"/>
      <c r="I154" s="96"/>
    </row>
    <row r="155" spans="1:9" ht="12.75" hidden="1">
      <c r="A155" s="150"/>
      <c r="B155" s="164"/>
      <c r="C155" s="165"/>
      <c r="D155" s="166"/>
      <c r="E155" s="167"/>
      <c r="F155" s="167"/>
      <c r="G155" s="168"/>
      <c r="H155" s="258"/>
      <c r="I155" s="96"/>
    </row>
    <row r="156" spans="1:9" ht="12.75" hidden="1">
      <c r="A156" s="150"/>
      <c r="B156" s="150"/>
      <c r="C156" s="177"/>
      <c r="D156" s="152"/>
      <c r="E156" s="147"/>
      <c r="F156" s="147"/>
      <c r="G156" s="168"/>
      <c r="H156" s="281"/>
      <c r="I156" s="96"/>
    </row>
    <row r="157" spans="1:9" ht="12.75">
      <c r="A157" s="234"/>
      <c r="B157" s="234"/>
      <c r="C157" s="235" t="s">
        <v>133</v>
      </c>
      <c r="D157" s="236"/>
      <c r="E157" s="237">
        <v>3000</v>
      </c>
      <c r="F157" s="237">
        <v>3000</v>
      </c>
      <c r="G157" s="238">
        <f>F157/E157*100</f>
        <v>100</v>
      </c>
      <c r="H157" s="281"/>
      <c r="I157" s="96"/>
    </row>
    <row r="158" spans="1:9" ht="12.75">
      <c r="A158" s="150"/>
      <c r="B158" s="234">
        <v>85295</v>
      </c>
      <c r="C158" s="270" t="s">
        <v>50</v>
      </c>
      <c r="D158" s="271"/>
      <c r="E158" s="272">
        <v>4295</v>
      </c>
      <c r="F158" s="272">
        <v>4295</v>
      </c>
      <c r="G158" s="273">
        <f>F158/E158*100</f>
        <v>100</v>
      </c>
      <c r="H158" s="280"/>
      <c r="I158" s="96"/>
    </row>
    <row r="159" spans="1:9" ht="25.5">
      <c r="A159" s="117">
        <v>853</v>
      </c>
      <c r="B159" s="117"/>
      <c r="C159" s="118" t="s">
        <v>127</v>
      </c>
      <c r="D159" s="119"/>
      <c r="E159" s="120">
        <f>SUM(E160,E165,E168,E169)</f>
        <v>1006488</v>
      </c>
      <c r="F159" s="120">
        <f>SUM(F160,F165,F168,F169)</f>
        <v>992174</v>
      </c>
      <c r="G159" s="121">
        <f>F159/E159*100</f>
        <v>98.57782705804739</v>
      </c>
      <c r="H159" s="274"/>
      <c r="I159" s="96"/>
    </row>
    <row r="160" spans="1:9" ht="25.5">
      <c r="A160" s="122"/>
      <c r="B160" s="189">
        <v>85321</v>
      </c>
      <c r="C160" s="199" t="s">
        <v>58</v>
      </c>
      <c r="D160" s="200"/>
      <c r="E160" s="201">
        <v>114500</v>
      </c>
      <c r="F160" s="201">
        <v>114444</v>
      </c>
      <c r="G160" s="202">
        <f>F160/E160*100</f>
        <v>99.95109170305678</v>
      </c>
      <c r="H160" s="274"/>
      <c r="I160" s="96"/>
    </row>
    <row r="161" spans="1:9" ht="12.75">
      <c r="A161" s="122"/>
      <c r="B161" s="122"/>
      <c r="C161" s="127" t="s">
        <v>14</v>
      </c>
      <c r="D161" s="128"/>
      <c r="E161" s="129"/>
      <c r="F161" s="129"/>
      <c r="G161" s="157"/>
      <c r="H161" s="274"/>
      <c r="I161" s="96"/>
    </row>
    <row r="162" spans="1:9" ht="29.25" customHeight="1">
      <c r="A162" s="122"/>
      <c r="B162" s="241"/>
      <c r="C162" s="261" t="s">
        <v>102</v>
      </c>
      <c r="D162" s="253"/>
      <c r="E162" s="262">
        <v>113100</v>
      </c>
      <c r="F162" s="262">
        <v>113069</v>
      </c>
      <c r="G162" s="143">
        <f>F162/E162*100</f>
        <v>99.97259062776304</v>
      </c>
      <c r="H162" s="260"/>
      <c r="I162" s="251"/>
    </row>
    <row r="163" spans="1:9" ht="12.75">
      <c r="A163" s="137"/>
      <c r="B163" s="137"/>
      <c r="C163" s="145" t="s">
        <v>14</v>
      </c>
      <c r="D163" s="146"/>
      <c r="E163" s="147"/>
      <c r="F163" s="147"/>
      <c r="G163" s="148"/>
      <c r="H163" s="280"/>
      <c r="I163" s="96"/>
    </row>
    <row r="164" spans="1:9" ht="12.75">
      <c r="A164" s="150"/>
      <c r="B164" s="150"/>
      <c r="C164" s="145" t="s">
        <v>17</v>
      </c>
      <c r="D164" s="146"/>
      <c r="E164" s="147">
        <f>43907+4133+8688+1433</f>
        <v>58161</v>
      </c>
      <c r="F164" s="147">
        <f>43905+4133+8688+1406</f>
        <v>58132</v>
      </c>
      <c r="G164" s="154">
        <f>F164/E164*100</f>
        <v>99.95013840889943</v>
      </c>
      <c r="H164" s="280"/>
      <c r="I164" s="96"/>
    </row>
    <row r="165" spans="1:9" ht="15.75" customHeight="1">
      <c r="A165" s="150"/>
      <c r="B165" s="214">
        <v>85333</v>
      </c>
      <c r="C165" s="215" t="s">
        <v>59</v>
      </c>
      <c r="D165" s="227"/>
      <c r="E165" s="217">
        <v>881140</v>
      </c>
      <c r="F165" s="217">
        <v>870815</v>
      </c>
      <c r="G165" s="218">
        <f>F165/E165*100</f>
        <v>98.82822252990444</v>
      </c>
      <c r="H165" s="280"/>
      <c r="I165" s="96"/>
    </row>
    <row r="166" spans="1:9" ht="12.75">
      <c r="A166" s="150"/>
      <c r="B166" s="150"/>
      <c r="C166" s="145" t="s">
        <v>14</v>
      </c>
      <c r="D166" s="146"/>
      <c r="E166" s="147"/>
      <c r="F166" s="147"/>
      <c r="G166" s="148"/>
      <c r="H166" s="280"/>
      <c r="I166" s="96"/>
    </row>
    <row r="167" spans="1:9" ht="12.75">
      <c r="A167" s="150"/>
      <c r="B167" s="150"/>
      <c r="C167" s="145" t="s">
        <v>17</v>
      </c>
      <c r="D167" s="146"/>
      <c r="E167" s="147">
        <f>568380+48401+100859+18760</f>
        <v>736400</v>
      </c>
      <c r="F167" s="147">
        <f>567324+48400+98267+17375</f>
        <v>731366</v>
      </c>
      <c r="G167" s="154">
        <f>F167/E167*100</f>
        <v>99.31640412819121</v>
      </c>
      <c r="H167" s="280"/>
      <c r="I167" s="96"/>
    </row>
    <row r="168" spans="1:9" ht="15.75" customHeight="1">
      <c r="A168" s="150"/>
      <c r="B168" s="214">
        <v>85346</v>
      </c>
      <c r="C168" s="215" t="s">
        <v>101</v>
      </c>
      <c r="D168" s="216"/>
      <c r="E168" s="217">
        <v>5848</v>
      </c>
      <c r="F168" s="217">
        <v>3801</v>
      </c>
      <c r="G168" s="218">
        <f>F168/E168*100</f>
        <v>64.99658002735978</v>
      </c>
      <c r="H168" s="280"/>
      <c r="I168" s="96"/>
    </row>
    <row r="169" spans="1:9" ht="16.5" customHeight="1">
      <c r="A169" s="150"/>
      <c r="B169" s="150">
        <v>85395</v>
      </c>
      <c r="C169" s="177" t="s">
        <v>128</v>
      </c>
      <c r="D169" s="146"/>
      <c r="E169" s="147">
        <v>5000</v>
      </c>
      <c r="F169" s="147">
        <v>3114</v>
      </c>
      <c r="G169" s="196">
        <f>F169/E169*100</f>
        <v>62.28</v>
      </c>
      <c r="H169" s="280"/>
      <c r="I169" s="96"/>
    </row>
    <row r="170" spans="1:9" ht="15.75" customHeight="1">
      <c r="A170" s="117">
        <v>854</v>
      </c>
      <c r="B170" s="117"/>
      <c r="C170" s="118" t="s">
        <v>60</v>
      </c>
      <c r="D170" s="119">
        <f>E170/$E$205*100</f>
        <v>9.445853564303402</v>
      </c>
      <c r="E170" s="120">
        <f>SUM(E171,E175,E179,E182,E186,E189,E194,E197)</f>
        <v>3217432</v>
      </c>
      <c r="F170" s="120">
        <f>SUM(F171,F175,F179,F182,F186,F189,F194,F197)</f>
        <v>3206630</v>
      </c>
      <c r="G170" s="121">
        <f>F170/E170*100</f>
        <v>99.6642664087384</v>
      </c>
      <c r="H170" s="278">
        <f>F170/$F$205*100</f>
        <v>9.723585131683967</v>
      </c>
      <c r="I170" s="96"/>
    </row>
    <row r="171" spans="1:9" ht="15" customHeight="1">
      <c r="A171" s="193"/>
      <c r="B171" s="189">
        <v>85403</v>
      </c>
      <c r="C171" s="199" t="s">
        <v>61</v>
      </c>
      <c r="D171" s="200"/>
      <c r="E171" s="201">
        <v>805755</v>
      </c>
      <c r="F171" s="201">
        <v>805754</v>
      </c>
      <c r="G171" s="202">
        <f>F171/E171*100</f>
        <v>99.9998758927962</v>
      </c>
      <c r="H171" s="288"/>
      <c r="I171" s="96"/>
    </row>
    <row r="172" spans="1:9" ht="12.75">
      <c r="A172" s="193"/>
      <c r="B172" s="122"/>
      <c r="C172" s="145" t="s">
        <v>14</v>
      </c>
      <c r="D172" s="152"/>
      <c r="E172" s="153"/>
      <c r="F172" s="153"/>
      <c r="G172" s="154"/>
      <c r="H172" s="289"/>
      <c r="I172" s="96"/>
    </row>
    <row r="173" spans="1:9" ht="12.75">
      <c r="A173" s="263"/>
      <c r="B173" s="241"/>
      <c r="C173" s="249" t="s">
        <v>17</v>
      </c>
      <c r="D173" s="244"/>
      <c r="E173" s="259">
        <f>420276+32110+84519+11760</f>
        <v>548665</v>
      </c>
      <c r="F173" s="259">
        <f>420276+32110+84519+11760</f>
        <v>548665</v>
      </c>
      <c r="G173" s="154">
        <f>F173/E173*100</f>
        <v>100</v>
      </c>
      <c r="H173" s="264"/>
      <c r="I173" s="251"/>
    </row>
    <row r="174" spans="1:9" ht="12.75">
      <c r="A174" s="193"/>
      <c r="B174" s="122"/>
      <c r="C174" s="145" t="s">
        <v>26</v>
      </c>
      <c r="D174" s="152"/>
      <c r="E174" s="153">
        <v>24965</v>
      </c>
      <c r="F174" s="153">
        <v>24965</v>
      </c>
      <c r="G174" s="154">
        <f>F174/E174*100</f>
        <v>100</v>
      </c>
      <c r="H174" s="289"/>
      <c r="I174" s="96"/>
    </row>
    <row r="175" spans="1:9" ht="25.5">
      <c r="A175" s="193"/>
      <c r="B175" s="189">
        <v>85406</v>
      </c>
      <c r="C175" s="199" t="s">
        <v>62</v>
      </c>
      <c r="D175" s="200"/>
      <c r="E175" s="201">
        <v>574185</v>
      </c>
      <c r="F175" s="201">
        <v>573888</v>
      </c>
      <c r="G175" s="202">
        <f>F175/E175*100</f>
        <v>99.9482745108284</v>
      </c>
      <c r="H175" s="290"/>
      <c r="I175" s="96"/>
    </row>
    <row r="176" spans="1:9" ht="12.75">
      <c r="A176" s="193"/>
      <c r="B176" s="122"/>
      <c r="C176" s="145" t="s">
        <v>14</v>
      </c>
      <c r="D176" s="152"/>
      <c r="E176" s="153"/>
      <c r="F176" s="153"/>
      <c r="G176" s="154"/>
      <c r="H176" s="289"/>
      <c r="I176" s="96"/>
    </row>
    <row r="177" spans="1:9" ht="12.75">
      <c r="A177" s="263"/>
      <c r="B177" s="241"/>
      <c r="C177" s="249" t="s">
        <v>17</v>
      </c>
      <c r="D177" s="244"/>
      <c r="E177" s="259">
        <f>384060+29040+72415+9985</f>
        <v>495500</v>
      </c>
      <c r="F177" s="259">
        <f>384060+29040+72415+9974</f>
        <v>495489</v>
      </c>
      <c r="G177" s="154">
        <f>F177/E177*100</f>
        <v>99.99778002018164</v>
      </c>
      <c r="H177" s="264"/>
      <c r="I177" s="251"/>
    </row>
    <row r="178" spans="1:9" ht="12.75">
      <c r="A178" s="193"/>
      <c r="B178" s="122"/>
      <c r="C178" s="145" t="s">
        <v>134</v>
      </c>
      <c r="D178" s="152"/>
      <c r="E178" s="153">
        <v>10000</v>
      </c>
      <c r="F178" s="153">
        <v>9780</v>
      </c>
      <c r="G178" s="154">
        <f>F178/E178*100</f>
        <v>97.8</v>
      </c>
      <c r="H178" s="289"/>
      <c r="I178" s="96"/>
    </row>
    <row r="179" spans="1:9" ht="15.75" customHeight="1">
      <c r="A179" s="193"/>
      <c r="B179" s="189">
        <v>85407</v>
      </c>
      <c r="C179" s="199" t="s">
        <v>63</v>
      </c>
      <c r="D179" s="200"/>
      <c r="E179" s="201">
        <v>285553</v>
      </c>
      <c r="F179" s="201">
        <v>285480</v>
      </c>
      <c r="G179" s="202">
        <f>F179/E179*100</f>
        <v>99.97443556887863</v>
      </c>
      <c r="H179" s="290"/>
      <c r="I179" s="96"/>
    </row>
    <row r="180" spans="1:9" ht="12.75">
      <c r="A180" s="193"/>
      <c r="B180" s="122"/>
      <c r="C180" s="145" t="s">
        <v>14</v>
      </c>
      <c r="D180" s="152"/>
      <c r="E180" s="153"/>
      <c r="F180" s="153"/>
      <c r="G180" s="154"/>
      <c r="H180" s="289"/>
      <c r="I180" s="96"/>
    </row>
    <row r="181" spans="1:9" ht="12.75">
      <c r="A181" s="193"/>
      <c r="B181" s="122"/>
      <c r="C181" s="145" t="s">
        <v>17</v>
      </c>
      <c r="D181" s="152"/>
      <c r="E181" s="153">
        <f>185210+14267+37032+4980</f>
        <v>241489</v>
      </c>
      <c r="F181" s="153">
        <f>185210+14267+37032+4980</f>
        <v>241489</v>
      </c>
      <c r="G181" s="154">
        <f>F181/E181*100</f>
        <v>100</v>
      </c>
      <c r="H181" s="264"/>
      <c r="I181" s="96"/>
    </row>
    <row r="182" spans="1:9" ht="15.75" customHeight="1">
      <c r="A182" s="193"/>
      <c r="B182" s="189">
        <v>85410</v>
      </c>
      <c r="C182" s="199" t="s">
        <v>64</v>
      </c>
      <c r="D182" s="200"/>
      <c r="E182" s="201">
        <v>1288173</v>
      </c>
      <c r="F182" s="201">
        <v>1287868</v>
      </c>
      <c r="G182" s="202">
        <f>F182/E182*100</f>
        <v>99.97632305598705</v>
      </c>
      <c r="H182" s="290"/>
      <c r="I182" s="96"/>
    </row>
    <row r="183" spans="1:9" ht="12.75">
      <c r="A183" s="193"/>
      <c r="B183" s="122"/>
      <c r="C183" s="145" t="s">
        <v>14</v>
      </c>
      <c r="D183" s="152"/>
      <c r="E183" s="153"/>
      <c r="F183" s="153"/>
      <c r="G183" s="154"/>
      <c r="H183" s="289"/>
      <c r="I183" s="96"/>
    </row>
    <row r="184" spans="1:9" ht="12.75">
      <c r="A184" s="263"/>
      <c r="B184" s="241"/>
      <c r="C184" s="249" t="s">
        <v>17</v>
      </c>
      <c r="D184" s="244"/>
      <c r="E184" s="259">
        <f>447019+40713+81841+11866</f>
        <v>581439</v>
      </c>
      <c r="F184" s="259">
        <f>447019+40711+81841+11866</f>
        <v>581437</v>
      </c>
      <c r="G184" s="154">
        <f>F184/E184*100</f>
        <v>99.99965602582557</v>
      </c>
      <c r="H184" s="264"/>
      <c r="I184" s="251"/>
    </row>
    <row r="185" spans="1:9" ht="12.75">
      <c r="A185" s="193"/>
      <c r="B185" s="122"/>
      <c r="C185" s="145" t="s">
        <v>100</v>
      </c>
      <c r="D185" s="152"/>
      <c r="E185" s="153">
        <v>211789</v>
      </c>
      <c r="F185" s="153">
        <v>211697</v>
      </c>
      <c r="G185" s="154">
        <f>F185/E185*100</f>
        <v>99.95656053902705</v>
      </c>
      <c r="H185" s="289"/>
      <c r="I185" s="96"/>
    </row>
    <row r="186" spans="1:9" ht="25.5">
      <c r="A186" s="193"/>
      <c r="B186" s="189">
        <v>85412</v>
      </c>
      <c r="C186" s="199" t="s">
        <v>65</v>
      </c>
      <c r="D186" s="200"/>
      <c r="E186" s="201">
        <v>5000</v>
      </c>
      <c r="F186" s="201">
        <v>5000</v>
      </c>
      <c r="G186" s="202">
        <f>F186/E186*100</f>
        <v>100</v>
      </c>
      <c r="H186" s="290"/>
      <c r="I186" s="96"/>
    </row>
    <row r="187" spans="1:9" ht="12.75">
      <c r="A187" s="193"/>
      <c r="B187" s="122"/>
      <c r="C187" s="145" t="s">
        <v>14</v>
      </c>
      <c r="D187" s="152"/>
      <c r="E187" s="153"/>
      <c r="F187" s="153"/>
      <c r="G187" s="154"/>
      <c r="H187" s="289"/>
      <c r="I187" s="96"/>
    </row>
    <row r="188" spans="1:9" ht="12.75">
      <c r="A188" s="193"/>
      <c r="B188" s="122"/>
      <c r="C188" s="145" t="s">
        <v>100</v>
      </c>
      <c r="D188" s="152"/>
      <c r="E188" s="153">
        <v>5000</v>
      </c>
      <c r="F188" s="153">
        <v>5000</v>
      </c>
      <c r="G188" s="154">
        <f>F188/E188*100</f>
        <v>100</v>
      </c>
      <c r="H188" s="264"/>
      <c r="I188" s="96"/>
    </row>
    <row r="189" spans="1:9" ht="15.75" customHeight="1">
      <c r="A189" s="193"/>
      <c r="B189" s="189">
        <v>85415</v>
      </c>
      <c r="C189" s="199" t="s">
        <v>66</v>
      </c>
      <c r="D189" s="200"/>
      <c r="E189" s="201">
        <v>253260</v>
      </c>
      <c r="F189" s="201">
        <v>245627</v>
      </c>
      <c r="G189" s="202">
        <f>F189/E189*100</f>
        <v>96.98610123983258</v>
      </c>
      <c r="H189" s="291"/>
      <c r="I189" s="96"/>
    </row>
    <row r="190" spans="1:9" ht="12.75" hidden="1">
      <c r="A190" s="193"/>
      <c r="B190" s="122"/>
      <c r="C190" s="127"/>
      <c r="D190" s="128"/>
      <c r="E190" s="129"/>
      <c r="F190" s="129"/>
      <c r="G190" s="157"/>
      <c r="H190" s="291"/>
      <c r="I190" s="96"/>
    </row>
    <row r="191" spans="1:9" ht="12.75" hidden="1">
      <c r="A191" s="193"/>
      <c r="B191" s="122"/>
      <c r="C191" s="159"/>
      <c r="D191" s="141"/>
      <c r="E191" s="142"/>
      <c r="F191" s="142"/>
      <c r="G191" s="143"/>
      <c r="H191" s="286"/>
      <c r="I191" s="96"/>
    </row>
    <row r="192" spans="1:9" ht="12.75">
      <c r="A192" s="193"/>
      <c r="B192" s="122"/>
      <c r="C192" s="228" t="s">
        <v>14</v>
      </c>
      <c r="D192" s="141"/>
      <c r="E192" s="142"/>
      <c r="F192" s="142"/>
      <c r="G192" s="143"/>
      <c r="H192" s="286"/>
      <c r="I192" s="96"/>
    </row>
    <row r="193" spans="1:9" ht="25.5">
      <c r="A193" s="193"/>
      <c r="B193" s="122"/>
      <c r="C193" s="127" t="s">
        <v>129</v>
      </c>
      <c r="D193" s="141"/>
      <c r="E193" s="142">
        <v>137260</v>
      </c>
      <c r="F193" s="142">
        <v>137260</v>
      </c>
      <c r="G193" s="154">
        <f>F193/E193*100</f>
        <v>100</v>
      </c>
      <c r="H193" s="286"/>
      <c r="I193" s="96"/>
    </row>
    <row r="194" spans="1:9" ht="15.75" customHeight="1">
      <c r="A194" s="193"/>
      <c r="B194" s="189">
        <v>85417</v>
      </c>
      <c r="C194" s="199" t="s">
        <v>67</v>
      </c>
      <c r="D194" s="200"/>
      <c r="E194" s="201">
        <v>2000</v>
      </c>
      <c r="F194" s="201">
        <v>0</v>
      </c>
      <c r="G194" s="202">
        <f>F194/E194*100</f>
        <v>0</v>
      </c>
      <c r="H194" s="290"/>
      <c r="I194" s="96"/>
    </row>
    <row r="195" spans="1:9" ht="12.75">
      <c r="A195" s="193"/>
      <c r="B195" s="122"/>
      <c r="C195" s="145" t="s">
        <v>14</v>
      </c>
      <c r="D195" s="146"/>
      <c r="E195" s="147"/>
      <c r="F195" s="147"/>
      <c r="G195" s="148"/>
      <c r="H195" s="265"/>
      <c r="I195" s="96"/>
    </row>
    <row r="196" spans="1:9" ht="12.75">
      <c r="A196" s="263"/>
      <c r="B196" s="241"/>
      <c r="C196" s="249" t="s">
        <v>100</v>
      </c>
      <c r="D196" s="248"/>
      <c r="E196" s="250">
        <v>2000</v>
      </c>
      <c r="F196" s="250">
        <v>0</v>
      </c>
      <c r="G196" s="154">
        <f>F196/E196*100</f>
        <v>0</v>
      </c>
      <c r="H196" s="265"/>
      <c r="I196" s="251"/>
    </row>
    <row r="197" spans="1:9" ht="15.75" customHeight="1">
      <c r="A197" s="193"/>
      <c r="B197" s="213">
        <v>85446</v>
      </c>
      <c r="C197" s="266" t="s">
        <v>101</v>
      </c>
      <c r="D197" s="267"/>
      <c r="E197" s="268">
        <v>3506</v>
      </c>
      <c r="F197" s="268">
        <v>3013</v>
      </c>
      <c r="G197" s="269">
        <f>F197/E197*100</f>
        <v>85.93839132915004</v>
      </c>
      <c r="H197" s="290"/>
      <c r="I197" s="96"/>
    </row>
    <row r="198" spans="1:9" ht="16.5" customHeight="1">
      <c r="A198" s="117">
        <v>921</v>
      </c>
      <c r="B198" s="117"/>
      <c r="C198" s="118" t="s">
        <v>68</v>
      </c>
      <c r="D198" s="119">
        <f>E198/$E$205*100</f>
        <v>0.12330512337191364</v>
      </c>
      <c r="E198" s="120">
        <f>SUM(E199,E200)</f>
        <v>42000</v>
      </c>
      <c r="F198" s="120">
        <f>SUM(F199,F200)</f>
        <v>38986</v>
      </c>
      <c r="G198" s="121">
        <f>F198/E198*100</f>
        <v>92.82380952380952</v>
      </c>
      <c r="H198" s="278">
        <f>F198/$F$205*100</f>
        <v>0.11821871869964139</v>
      </c>
      <c r="I198" s="96"/>
    </row>
    <row r="199" spans="1:9" ht="15.75" customHeight="1">
      <c r="A199" s="161"/>
      <c r="B199" s="189">
        <v>92105</v>
      </c>
      <c r="C199" s="199" t="s">
        <v>69</v>
      </c>
      <c r="D199" s="200"/>
      <c r="E199" s="201">
        <v>35000</v>
      </c>
      <c r="F199" s="201">
        <v>31986</v>
      </c>
      <c r="G199" s="202">
        <f>F199/E199*100</f>
        <v>91.38857142857142</v>
      </c>
      <c r="H199" s="292"/>
      <c r="I199" s="96"/>
    </row>
    <row r="200" spans="1:9" ht="15" customHeight="1">
      <c r="A200" s="122"/>
      <c r="B200" s="189">
        <v>92116</v>
      </c>
      <c r="C200" s="199" t="s">
        <v>70</v>
      </c>
      <c r="D200" s="200"/>
      <c r="E200" s="201">
        <v>7000</v>
      </c>
      <c r="F200" s="201">
        <v>7000</v>
      </c>
      <c r="G200" s="202">
        <f>F200/E200*100</f>
        <v>100</v>
      </c>
      <c r="H200" s="274"/>
      <c r="I200" s="96"/>
    </row>
    <row r="201" spans="1:9" ht="12.75">
      <c r="A201" s="122"/>
      <c r="B201" s="122"/>
      <c r="C201" s="145" t="s">
        <v>14</v>
      </c>
      <c r="D201" s="152"/>
      <c r="E201" s="153"/>
      <c r="F201" s="153"/>
      <c r="G201" s="154"/>
      <c r="H201" s="280"/>
      <c r="I201" s="96"/>
    </row>
    <row r="202" spans="1:9" ht="12.75">
      <c r="A202" s="234"/>
      <c r="B202" s="234"/>
      <c r="C202" s="235" t="s">
        <v>100</v>
      </c>
      <c r="D202" s="236"/>
      <c r="E202" s="237">
        <v>7000</v>
      </c>
      <c r="F202" s="237">
        <v>7000</v>
      </c>
      <c r="G202" s="238">
        <f>F202/E202*100</f>
        <v>100</v>
      </c>
      <c r="H202" s="280"/>
      <c r="I202" s="96"/>
    </row>
    <row r="203" spans="1:9" ht="15.75" customHeight="1">
      <c r="A203" s="117">
        <v>926</v>
      </c>
      <c r="B203" s="117"/>
      <c r="C203" s="118" t="s">
        <v>71</v>
      </c>
      <c r="D203" s="119">
        <f>E203/$E$205*100</f>
        <v>0.06117989204636449</v>
      </c>
      <c r="E203" s="120">
        <f>SUM(E204)</f>
        <v>20839</v>
      </c>
      <c r="F203" s="120">
        <f>SUM(F204)</f>
        <v>17563</v>
      </c>
      <c r="G203" s="121">
        <f>F203/E203*100</f>
        <v>84.27947598253274</v>
      </c>
      <c r="H203" s="278">
        <f>F203/$F$205*100</f>
        <v>0.05325694753300677</v>
      </c>
      <c r="I203" s="96"/>
    </row>
    <row r="204" spans="1:9" ht="15" customHeight="1">
      <c r="A204" s="122"/>
      <c r="B204" s="122">
        <v>92695</v>
      </c>
      <c r="C204" s="127" t="s">
        <v>50</v>
      </c>
      <c r="D204" s="128"/>
      <c r="E204" s="129">
        <v>20839</v>
      </c>
      <c r="F204" s="129">
        <v>17563</v>
      </c>
      <c r="G204" s="157">
        <f>F204/E204*100</f>
        <v>84.27947598253274</v>
      </c>
      <c r="H204" s="274"/>
      <c r="I204" s="96"/>
    </row>
    <row r="205" spans="1:9" ht="12.75">
      <c r="A205" s="189"/>
      <c r="B205" s="189"/>
      <c r="C205" s="118" t="s">
        <v>72</v>
      </c>
      <c r="D205" s="119">
        <f>SUM(D12:D204)</f>
        <v>96.99240308327398</v>
      </c>
      <c r="E205" s="120">
        <f>SUM(E12,E21,E28,E33,E37,E50,E75,E84,E86,E91,E112,E114,E128,E159,E170,E198,E203)</f>
        <v>34061845</v>
      </c>
      <c r="F205" s="120">
        <f>SUM(F12,F21,F28,F33,F37,F50,F75,F84,F86,F91,F112,F114,F128,F159,F170,F198,F203)</f>
        <v>32977857</v>
      </c>
      <c r="G205" s="121">
        <f>F205/E205*100</f>
        <v>96.81758871253157</v>
      </c>
      <c r="H205" s="293">
        <f>SUM(H12:H204)</f>
        <v>96.93694772222463</v>
      </c>
      <c r="I205" s="96"/>
    </row>
    <row r="206" spans="1:9" ht="12.75">
      <c r="A206" s="98"/>
      <c r="B206" s="98"/>
      <c r="C206" s="99"/>
      <c r="D206" s="99"/>
      <c r="E206" s="100"/>
      <c r="F206" s="100"/>
      <c r="G206" s="101"/>
      <c r="H206" s="102"/>
      <c r="I206" s="96"/>
    </row>
    <row r="207" spans="1:9" ht="12.75">
      <c r="A207" s="98"/>
      <c r="B207" s="98"/>
      <c r="C207" s="99">
        <v>211</v>
      </c>
      <c r="D207" s="99"/>
      <c r="E207" s="100">
        <f>SUM(E15,E24,E36,E40,E46,E52,E64,E80,E121,E125,E140,E143,E162)</f>
        <v>3574820</v>
      </c>
      <c r="F207" s="100">
        <f>SUM(F15,F24,F36,F40,F46,F52,F64,F80,F121,F125,F140,F143,F162)</f>
        <v>3430106.55</v>
      </c>
      <c r="G207" s="101"/>
      <c r="H207" s="102"/>
      <c r="I207" s="96"/>
    </row>
    <row r="208" spans="1:9" ht="12.75">
      <c r="A208" s="98"/>
      <c r="B208" s="98"/>
      <c r="C208" s="99">
        <v>212</v>
      </c>
      <c r="D208" s="99"/>
      <c r="E208" s="100">
        <f>SUM(E18,E53,E65)</f>
        <v>30833</v>
      </c>
      <c r="F208" s="100">
        <f>SUM(F18,F53,F65)</f>
        <v>25842</v>
      </c>
      <c r="G208" s="100"/>
      <c r="H208" s="102"/>
      <c r="I208" s="96"/>
    </row>
    <row r="209" spans="1:9" ht="12.75">
      <c r="A209" s="98"/>
      <c r="B209" s="98"/>
      <c r="C209" s="99"/>
      <c r="D209" s="99"/>
      <c r="E209" s="103">
        <f>SUM(E207:E208)</f>
        <v>3605653</v>
      </c>
      <c r="F209" s="103">
        <f>SUM(F207:F208)</f>
        <v>3455948.55</v>
      </c>
      <c r="G209" s="101"/>
      <c r="H209" s="102"/>
      <c r="I209" s="96"/>
    </row>
    <row r="210" spans="1:9" ht="12.75">
      <c r="A210" s="98"/>
      <c r="B210" s="98"/>
      <c r="C210" s="99">
        <v>213</v>
      </c>
      <c r="D210" s="99"/>
      <c r="E210" s="100">
        <f>SUM(E131)</f>
        <v>1254700</v>
      </c>
      <c r="F210" s="100">
        <f>SUM(F131)</f>
        <v>1254700</v>
      </c>
      <c r="G210" s="101"/>
      <c r="H210" s="102"/>
      <c r="I210" s="96"/>
    </row>
    <row r="211" spans="1:9" ht="12.75">
      <c r="A211" s="98"/>
      <c r="B211" s="98"/>
      <c r="C211" s="99"/>
      <c r="D211" s="99"/>
      <c r="E211" s="100"/>
      <c r="F211" s="100"/>
      <c r="G211" s="101"/>
      <c r="H211" s="102"/>
      <c r="I211" s="96"/>
    </row>
    <row r="212" spans="1:9" ht="12.75">
      <c r="A212" s="98"/>
      <c r="B212" s="98"/>
      <c r="C212" s="99" t="s">
        <v>130</v>
      </c>
      <c r="D212" s="99"/>
      <c r="E212" s="107">
        <f>SUM(E31,E48,E103,E174)</f>
        <v>2536368</v>
      </c>
      <c r="F212" s="100">
        <f>SUM(F31,F48,F103,F174)</f>
        <v>1835886</v>
      </c>
      <c r="G212" s="101"/>
      <c r="H212" s="102"/>
      <c r="I212" s="96"/>
    </row>
    <row r="213" spans="1:9" ht="12.75">
      <c r="A213" s="98"/>
      <c r="B213" s="98"/>
      <c r="C213" s="99" t="s">
        <v>131</v>
      </c>
      <c r="D213" s="99"/>
      <c r="E213" s="100">
        <f>SUM(E32,E49,E55,E61,E67,E82,E94,E97,E100,E104,E133,E136,E146,E152,E164,E167,E173,E177,E181,E184)</f>
        <v>19085852</v>
      </c>
      <c r="F213" s="100">
        <f>SUM(F32,F49,F55,F61,F67,F82,F94,F97,F100,F104,F133,F136,F146,F152,F164,F167,F173,F177,F181,F184)</f>
        <v>18967775.439999998</v>
      </c>
      <c r="G213" s="101"/>
      <c r="H213" s="102"/>
      <c r="I213" s="96"/>
    </row>
    <row r="214" spans="1:9" ht="12.75">
      <c r="A214" s="98"/>
      <c r="B214" s="98"/>
      <c r="C214" s="99" t="s">
        <v>132</v>
      </c>
      <c r="D214" s="99"/>
      <c r="E214" s="100">
        <f>SUM(E105,E117,E137,E157,E178,E185,E188,E196,E202)</f>
        <v>1282983</v>
      </c>
      <c r="F214" s="100">
        <f>SUM(F105,F117,F137,F157,F178,F185,F188,F196,F202)</f>
        <v>1279701</v>
      </c>
      <c r="G214" s="101"/>
      <c r="H214" s="102"/>
      <c r="I214" s="96"/>
    </row>
    <row r="215" spans="1:9" ht="12.75">
      <c r="A215" s="98"/>
      <c r="B215" s="98"/>
      <c r="C215" s="99" t="s">
        <v>135</v>
      </c>
      <c r="D215" s="99"/>
      <c r="E215" s="100">
        <v>11156642</v>
      </c>
      <c r="F215" s="100">
        <v>10894495</v>
      </c>
      <c r="G215" s="101"/>
      <c r="H215" s="102"/>
      <c r="I215" s="96"/>
    </row>
    <row r="216" spans="1:9" ht="12.75">
      <c r="A216" s="98"/>
      <c r="B216" s="98"/>
      <c r="C216" s="99"/>
      <c r="D216" s="99"/>
      <c r="E216" s="103">
        <f>SUM(E212:E215)</f>
        <v>34061845</v>
      </c>
      <c r="F216" s="106">
        <f>SUM(F212:F215)</f>
        <v>32977857.439999998</v>
      </c>
      <c r="G216" s="101"/>
      <c r="H216" s="102"/>
      <c r="I216" s="96"/>
    </row>
    <row r="217" spans="1:9" ht="12.75">
      <c r="A217" s="96"/>
      <c r="B217" s="96"/>
      <c r="C217" s="96"/>
      <c r="D217" s="96"/>
      <c r="E217" s="96"/>
      <c r="F217" s="96"/>
      <c r="G217" s="96"/>
      <c r="H217" s="96"/>
      <c r="I217" s="96"/>
    </row>
    <row r="218" spans="1:9" ht="12.75">
      <c r="A218" s="96"/>
      <c r="B218" s="96"/>
      <c r="C218" s="104" t="s">
        <v>136</v>
      </c>
      <c r="D218" s="96"/>
      <c r="E218" s="96"/>
      <c r="F218" s="96">
        <v>1780991</v>
      </c>
      <c r="G218" s="96"/>
      <c r="H218" s="96"/>
      <c r="I218" s="96"/>
    </row>
    <row r="219" spans="1:9" ht="12.75">
      <c r="A219" s="96"/>
      <c r="B219" s="96"/>
      <c r="C219" s="96"/>
      <c r="D219" s="96"/>
      <c r="E219" s="96"/>
      <c r="F219" s="96">
        <v>4000</v>
      </c>
      <c r="G219" s="96"/>
      <c r="H219" s="96"/>
      <c r="I219" s="96"/>
    </row>
    <row r="220" spans="1:9" ht="12.75">
      <c r="A220" s="96"/>
      <c r="B220" s="96"/>
      <c r="C220" s="96"/>
      <c r="D220" s="96"/>
      <c r="E220" s="96"/>
      <c r="F220" s="96">
        <v>20830</v>
      </c>
      <c r="G220" s="96"/>
      <c r="H220" s="96"/>
      <c r="I220" s="96"/>
    </row>
    <row r="221" spans="1:9" ht="12.75">
      <c r="A221" s="96"/>
      <c r="B221" s="96"/>
      <c r="C221" s="96"/>
      <c r="D221" s="96"/>
      <c r="E221" s="96"/>
      <c r="F221" s="96">
        <v>5100</v>
      </c>
      <c r="G221" s="96"/>
      <c r="H221" s="96"/>
      <c r="I221" s="96"/>
    </row>
    <row r="222" spans="1:9" ht="12.75">
      <c r="A222" s="96"/>
      <c r="B222" s="96"/>
      <c r="C222" s="96"/>
      <c r="D222" s="96"/>
      <c r="E222" s="96"/>
      <c r="F222" s="96">
        <v>24965</v>
      </c>
      <c r="G222" s="96"/>
      <c r="H222" s="96"/>
      <c r="I222" s="96"/>
    </row>
    <row r="223" spans="1:9" ht="12.75">
      <c r="A223" s="96"/>
      <c r="B223" s="96"/>
      <c r="C223" s="96"/>
      <c r="D223" s="96"/>
      <c r="E223" s="96"/>
      <c r="F223" s="105">
        <f>SUM(F218:F222)</f>
        <v>1835886</v>
      </c>
      <c r="G223" s="96"/>
      <c r="H223" s="96"/>
      <c r="I223" s="96"/>
    </row>
    <row r="224" spans="1:9" ht="12.75">
      <c r="A224" s="96"/>
      <c r="B224" s="96"/>
      <c r="C224" s="96" t="s">
        <v>137</v>
      </c>
      <c r="D224" s="96"/>
      <c r="E224" s="96"/>
      <c r="F224" s="96">
        <v>200851</v>
      </c>
      <c r="G224" s="96"/>
      <c r="H224" s="96"/>
      <c r="I224" s="96"/>
    </row>
    <row r="225" spans="1:9" ht="12.75">
      <c r="A225" s="96"/>
      <c r="B225" s="96"/>
      <c r="C225" s="96"/>
      <c r="D225" s="96"/>
      <c r="E225" s="96"/>
      <c r="F225" s="96">
        <v>59030</v>
      </c>
      <c r="G225" s="96"/>
      <c r="H225" s="96"/>
      <c r="I225" s="96"/>
    </row>
    <row r="226" spans="1:9" ht="12.75">
      <c r="A226" s="96"/>
      <c r="B226" s="96"/>
      <c r="C226" s="96"/>
      <c r="D226" s="96"/>
      <c r="E226" s="96"/>
      <c r="F226" s="96">
        <v>780000</v>
      </c>
      <c r="G226" s="96"/>
      <c r="H226" s="96"/>
      <c r="I226" s="96"/>
    </row>
    <row r="227" spans="1:9" ht="12.75">
      <c r="A227" s="96"/>
      <c r="B227" s="96"/>
      <c r="C227" s="96"/>
      <c r="D227" s="96"/>
      <c r="E227" s="96"/>
      <c r="F227" s="96">
        <v>3343</v>
      </c>
      <c r="G227" s="96"/>
      <c r="H227" s="96"/>
      <c r="I227" s="96"/>
    </row>
    <row r="228" spans="1:9" ht="12.75">
      <c r="A228" s="96"/>
      <c r="B228" s="96"/>
      <c r="C228" s="96"/>
      <c r="D228" s="96"/>
      <c r="E228" s="96"/>
      <c r="F228" s="96">
        <v>3000</v>
      </c>
      <c r="G228" s="96"/>
      <c r="H228" s="96"/>
      <c r="I228" s="96"/>
    </row>
    <row r="229" spans="1:9" ht="12.75">
      <c r="A229" s="96"/>
      <c r="B229" s="96"/>
      <c r="C229" s="96"/>
      <c r="D229" s="96"/>
      <c r="E229" s="96"/>
      <c r="F229" s="96">
        <v>9780</v>
      </c>
      <c r="G229" s="96"/>
      <c r="H229" s="96"/>
      <c r="I229" s="96"/>
    </row>
    <row r="230" spans="1:9" ht="12.75">
      <c r="A230" s="96"/>
      <c r="B230" s="96"/>
      <c r="C230" s="96"/>
      <c r="D230" s="96"/>
      <c r="E230" s="96"/>
      <c r="F230" s="96">
        <v>211697</v>
      </c>
      <c r="G230" s="96"/>
      <c r="H230" s="96"/>
      <c r="I230" s="96"/>
    </row>
    <row r="231" spans="1:9" ht="12.75">
      <c r="A231" s="96"/>
      <c r="B231" s="96"/>
      <c r="C231" s="96"/>
      <c r="D231" s="96"/>
      <c r="E231" s="96"/>
      <c r="F231" s="96">
        <v>5000</v>
      </c>
      <c r="G231" s="96"/>
      <c r="H231" s="96"/>
      <c r="I231" s="96"/>
    </row>
    <row r="232" spans="1:9" ht="12.75">
      <c r="A232" s="96"/>
      <c r="B232" s="96"/>
      <c r="C232" s="96"/>
      <c r="D232" s="96"/>
      <c r="E232" s="96"/>
      <c r="F232" s="96">
        <v>7000</v>
      </c>
      <c r="G232" s="96"/>
      <c r="H232" s="96"/>
      <c r="I232" s="96"/>
    </row>
    <row r="233" spans="1:9" ht="12.75">
      <c r="A233" s="96"/>
      <c r="B233" s="96"/>
      <c r="C233" s="96"/>
      <c r="D233" s="96"/>
      <c r="E233" s="96"/>
      <c r="F233" s="105">
        <f>SUM(F224:F232)</f>
        <v>1279701</v>
      </c>
      <c r="G233" s="96"/>
      <c r="H233" s="96"/>
      <c r="I233" s="96"/>
    </row>
    <row r="234" spans="1:9" ht="12.75">
      <c r="A234" s="96"/>
      <c r="B234" s="96"/>
      <c r="C234" s="96"/>
      <c r="D234" s="96"/>
      <c r="E234" s="96"/>
      <c r="F234" s="96"/>
      <c r="G234" s="96"/>
      <c r="H234" s="96"/>
      <c r="I234" s="96"/>
    </row>
  </sheetData>
  <mergeCells count="3">
    <mergeCell ref="A7:H7"/>
    <mergeCell ref="A8:H8"/>
    <mergeCell ref="A9:H9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&amp;CStrona &amp;P z &amp;N</oddFoot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Compaq</cp:lastModifiedBy>
  <cp:lastPrinted>2005-03-15T12:20:46Z</cp:lastPrinted>
  <dcterms:created xsi:type="dcterms:W3CDTF">2002-07-17T11:54:10Z</dcterms:created>
  <dcterms:modified xsi:type="dcterms:W3CDTF">2005-03-15T12:24:22Z</dcterms:modified>
  <cp:category/>
  <cp:version/>
  <cp:contentType/>
  <cp:contentStatus/>
</cp:coreProperties>
</file>